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8_{92AF9B39-4EC3-4C4F-AFBC-7624ECF3725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MPENHOS" sheetId="1" r:id="rId1"/>
  </sheets>
  <definedNames>
    <definedName name="_xlnm._FilterDatabase" localSheetId="0" hidden="1">EMPENHOS!$A$7:$AN$303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S32" i="1" l="1"/>
  <c r="Y32" i="1"/>
  <c r="X32" i="1"/>
  <c r="Q16" i="1"/>
  <c r="T16" i="1"/>
  <c r="R13" i="1"/>
  <c r="S9" i="1"/>
  <c r="R9" i="1"/>
  <c r="T9" i="1"/>
  <c r="AF196" i="1" l="1"/>
  <c r="T196" i="1"/>
  <c r="AF192" i="1"/>
  <c r="T192" i="1"/>
  <c r="T190" i="1"/>
  <c r="T143" i="1"/>
  <c r="AF143" i="1"/>
  <c r="AF142" i="1"/>
  <c r="T142" i="1"/>
  <c r="T131" i="1"/>
  <c r="AF131" i="1"/>
  <c r="T114" i="1"/>
  <c r="T105" i="1"/>
  <c r="AD87" i="1"/>
  <c r="R87" i="1"/>
  <c r="S87" i="1"/>
  <c r="AE86" i="1"/>
  <c r="S86" i="1"/>
  <c r="AF51" i="1"/>
  <c r="T51" i="1"/>
  <c r="AG39" i="1"/>
  <c r="O39" i="1"/>
  <c r="AE27" i="1"/>
  <c r="S27" i="1"/>
  <c r="AF21" i="1"/>
  <c r="T21" i="1"/>
  <c r="R20" i="1"/>
  <c r="AD20" i="1"/>
  <c r="S20" i="1"/>
  <c r="T15" i="1"/>
  <c r="AD13" i="1"/>
  <c r="AE9" i="1"/>
  <c r="AD9" i="1"/>
  <c r="AC9" i="1"/>
  <c r="AA9" i="1"/>
  <c r="AC134" i="1" l="1"/>
  <c r="Q134" i="1"/>
  <c r="AE114" i="1"/>
  <c r="S114" i="1"/>
  <c r="AD29" i="1"/>
  <c r="R29" i="1"/>
  <c r="S18" i="1"/>
  <c r="AI147" i="1" l="1"/>
  <c r="AC144" i="1"/>
  <c r="Q144" i="1"/>
  <c r="AJ51" i="1"/>
  <c r="AI51" i="1"/>
  <c r="W42" i="1"/>
  <c r="P42" i="1"/>
  <c r="AN51" i="1" l="1"/>
  <c r="R19" i="1"/>
  <c r="Q15" i="1"/>
  <c r="AB9" i="1"/>
  <c r="Q9" i="1"/>
  <c r="AJ147" i="1"/>
  <c r="AK147" i="1"/>
  <c r="AI107" i="1"/>
  <c r="AJ107" i="1"/>
  <c r="AK107" i="1"/>
  <c r="AI108" i="1"/>
  <c r="AJ108" i="1"/>
  <c r="AK108" i="1"/>
  <c r="AI109" i="1"/>
  <c r="AJ109" i="1"/>
  <c r="AK109" i="1"/>
  <c r="AI110" i="1"/>
  <c r="AJ110" i="1"/>
  <c r="AK110" i="1"/>
  <c r="AI111" i="1"/>
  <c r="AJ111" i="1"/>
  <c r="AK111" i="1"/>
  <c r="AI112" i="1"/>
  <c r="AJ112" i="1"/>
  <c r="AK112" i="1"/>
  <c r="AI113" i="1"/>
  <c r="AJ113" i="1"/>
  <c r="AK113" i="1"/>
  <c r="AI117" i="1"/>
  <c r="AJ117" i="1"/>
  <c r="AK117" i="1"/>
  <c r="AI118" i="1"/>
  <c r="AJ118" i="1"/>
  <c r="AK118" i="1"/>
  <c r="AI119" i="1"/>
  <c r="AJ119" i="1"/>
  <c r="AK119" i="1"/>
  <c r="AI120" i="1"/>
  <c r="AJ120" i="1"/>
  <c r="AK120" i="1"/>
  <c r="AI121" i="1"/>
  <c r="AJ121" i="1"/>
  <c r="AK121" i="1"/>
  <c r="AI122" i="1"/>
  <c r="AJ122" i="1"/>
  <c r="AK122" i="1"/>
  <c r="AI123" i="1"/>
  <c r="AJ123" i="1"/>
  <c r="AK123" i="1"/>
  <c r="AI124" i="1"/>
  <c r="AJ124" i="1"/>
  <c r="AK124" i="1"/>
  <c r="AI125" i="1"/>
  <c r="AJ125" i="1"/>
  <c r="AK125" i="1"/>
  <c r="AI126" i="1"/>
  <c r="AJ126" i="1"/>
  <c r="AK126" i="1"/>
  <c r="AI127" i="1"/>
  <c r="AJ127" i="1"/>
  <c r="AK127" i="1"/>
  <c r="AI128" i="1"/>
  <c r="AJ128" i="1"/>
  <c r="AK128" i="1"/>
  <c r="AI129" i="1"/>
  <c r="AJ129" i="1"/>
  <c r="AK129" i="1"/>
  <c r="AI130" i="1"/>
  <c r="AJ130" i="1"/>
  <c r="AK130" i="1"/>
  <c r="AI132" i="1"/>
  <c r="AJ132" i="1"/>
  <c r="AK132" i="1"/>
  <c r="AI135" i="1"/>
  <c r="AJ135" i="1"/>
  <c r="AK135" i="1"/>
  <c r="AI140" i="1"/>
  <c r="AJ140" i="1"/>
  <c r="AK140" i="1"/>
  <c r="AI161" i="1"/>
  <c r="AJ161" i="1"/>
  <c r="AK161" i="1"/>
  <c r="AI162" i="1"/>
  <c r="AJ162" i="1"/>
  <c r="AK162" i="1"/>
  <c r="AI163" i="1"/>
  <c r="AJ163" i="1"/>
  <c r="AK163" i="1"/>
  <c r="AI164" i="1"/>
  <c r="AJ164" i="1"/>
  <c r="AK164" i="1"/>
  <c r="AI165" i="1"/>
  <c r="AJ165" i="1"/>
  <c r="AK165" i="1"/>
  <c r="AI166" i="1"/>
  <c r="AJ166" i="1"/>
  <c r="AK166" i="1"/>
  <c r="AI167" i="1"/>
  <c r="AJ167" i="1"/>
  <c r="AK167" i="1"/>
  <c r="AI168" i="1"/>
  <c r="AJ168" i="1"/>
  <c r="AK168" i="1"/>
  <c r="AI169" i="1"/>
  <c r="AJ169" i="1"/>
  <c r="AK169" i="1"/>
  <c r="AI170" i="1"/>
  <c r="AJ170" i="1"/>
  <c r="AK170" i="1"/>
  <c r="AI171" i="1"/>
  <c r="AJ171" i="1"/>
  <c r="AK171" i="1"/>
  <c r="AI172" i="1"/>
  <c r="AJ172" i="1"/>
  <c r="AK172" i="1"/>
  <c r="AI173" i="1"/>
  <c r="AJ173" i="1"/>
  <c r="AK173" i="1"/>
  <c r="AI174" i="1"/>
  <c r="AJ174" i="1"/>
  <c r="AK174" i="1"/>
  <c r="AI175" i="1"/>
  <c r="AJ175" i="1"/>
  <c r="AK175" i="1"/>
  <c r="AI176" i="1"/>
  <c r="AJ176" i="1"/>
  <c r="AK176" i="1"/>
  <c r="AI177" i="1"/>
  <c r="AJ177" i="1"/>
  <c r="AK177" i="1"/>
  <c r="AI178" i="1"/>
  <c r="AJ178" i="1"/>
  <c r="AK178" i="1"/>
  <c r="AI179" i="1"/>
  <c r="AJ179" i="1"/>
  <c r="AK179" i="1"/>
  <c r="AI183" i="1"/>
  <c r="AJ183" i="1"/>
  <c r="AK183" i="1"/>
  <c r="AI184" i="1"/>
  <c r="AJ184" i="1"/>
  <c r="AK184" i="1"/>
  <c r="AI185" i="1"/>
  <c r="AJ185" i="1"/>
  <c r="AK185" i="1"/>
  <c r="AI186" i="1"/>
  <c r="AJ186" i="1"/>
  <c r="AK186" i="1"/>
  <c r="AI187" i="1"/>
  <c r="AJ187" i="1"/>
  <c r="AK187" i="1"/>
  <c r="AI188" i="1"/>
  <c r="AJ188" i="1"/>
  <c r="AK188" i="1"/>
  <c r="AI189" i="1"/>
  <c r="AJ189" i="1"/>
  <c r="AK189" i="1"/>
  <c r="AI190" i="1"/>
  <c r="AJ190" i="1"/>
  <c r="AK190" i="1"/>
  <c r="AI191" i="1"/>
  <c r="AJ191" i="1"/>
  <c r="AK191" i="1"/>
  <c r="AI192" i="1"/>
  <c r="AJ192" i="1"/>
  <c r="AK192" i="1"/>
  <c r="AI193" i="1"/>
  <c r="AJ193" i="1"/>
  <c r="AK193" i="1"/>
  <c r="AI194" i="1"/>
  <c r="AJ194" i="1"/>
  <c r="AK194" i="1"/>
  <c r="AI195" i="1"/>
  <c r="AJ195" i="1"/>
  <c r="AK195" i="1"/>
  <c r="AI196" i="1"/>
  <c r="AJ196" i="1"/>
  <c r="AK196" i="1"/>
  <c r="AI197" i="1"/>
  <c r="AJ197" i="1"/>
  <c r="AK197" i="1"/>
  <c r="AI198" i="1"/>
  <c r="AJ198" i="1"/>
  <c r="AK198" i="1"/>
  <c r="AI217" i="1"/>
  <c r="AJ217" i="1"/>
  <c r="AK217" i="1"/>
  <c r="AI218" i="1"/>
  <c r="AJ218" i="1"/>
  <c r="AK218" i="1"/>
  <c r="AI199" i="1"/>
  <c r="AJ199" i="1"/>
  <c r="AK199" i="1"/>
  <c r="AI200" i="1"/>
  <c r="AJ200" i="1"/>
  <c r="AK200" i="1"/>
  <c r="AI201" i="1"/>
  <c r="AJ201" i="1"/>
  <c r="AK201" i="1"/>
  <c r="AI202" i="1"/>
  <c r="AJ202" i="1"/>
  <c r="AK202" i="1"/>
  <c r="AI203" i="1"/>
  <c r="AJ203" i="1"/>
  <c r="AK203" i="1"/>
  <c r="AI204" i="1"/>
  <c r="AJ204" i="1"/>
  <c r="AK204" i="1"/>
  <c r="AI205" i="1"/>
  <c r="AJ205" i="1"/>
  <c r="AK205" i="1"/>
  <c r="AI206" i="1"/>
  <c r="AJ206" i="1"/>
  <c r="AK206" i="1"/>
  <c r="AI207" i="1"/>
  <c r="AJ207" i="1"/>
  <c r="AK207" i="1"/>
  <c r="AI208" i="1"/>
  <c r="AJ208" i="1"/>
  <c r="AK208" i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I219" i="1"/>
  <c r="AJ219" i="1"/>
  <c r="AK219" i="1"/>
  <c r="AI220" i="1"/>
  <c r="AJ220" i="1"/>
  <c r="AK220" i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I244" i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K146" i="1"/>
  <c r="AJ146" i="1"/>
  <c r="AI146" i="1"/>
  <c r="AK145" i="1"/>
  <c r="AJ145" i="1"/>
  <c r="AI145" i="1"/>
  <c r="AK144" i="1"/>
  <c r="AJ144" i="1"/>
  <c r="AI144" i="1"/>
  <c r="AK143" i="1"/>
  <c r="AJ143" i="1"/>
  <c r="AI143" i="1"/>
  <c r="AK142" i="1"/>
  <c r="AJ142" i="1"/>
  <c r="AI142" i="1"/>
  <c r="AK141" i="1"/>
  <c r="AJ141" i="1"/>
  <c r="AI141" i="1"/>
  <c r="AB105" i="1"/>
  <c r="P105" i="1"/>
  <c r="M87" i="1"/>
  <c r="M42" i="1"/>
  <c r="AA40" i="1"/>
  <c r="Y40" i="1"/>
  <c r="AB29" i="1"/>
  <c r="P29" i="1"/>
  <c r="Z16" i="1"/>
  <c r="N16" i="1"/>
  <c r="AB16" i="1"/>
  <c r="AB8" i="1"/>
  <c r="AA8" i="1"/>
  <c r="Z8" i="1"/>
  <c r="Y8" i="1"/>
  <c r="V8" i="1"/>
  <c r="AL216" i="1" l="1"/>
  <c r="AN204" i="1"/>
  <c r="AL200" i="1"/>
  <c r="AN179" i="1"/>
  <c r="AN254" i="1"/>
  <c r="AN240" i="1"/>
  <c r="AN232" i="1"/>
  <c r="AN218" i="1"/>
  <c r="AN272" i="1"/>
  <c r="AN252" i="1"/>
  <c r="AN248" i="1"/>
  <c r="AN228" i="1"/>
  <c r="AN236" i="1"/>
  <c r="AN264" i="1"/>
  <c r="AL218" i="1"/>
  <c r="AL122" i="1"/>
  <c r="AL210" i="1"/>
  <c r="AL206" i="1"/>
  <c r="AL120" i="1"/>
  <c r="AN250" i="1"/>
  <c r="AN246" i="1"/>
  <c r="AN234" i="1"/>
  <c r="AN230" i="1"/>
  <c r="AN222" i="1"/>
  <c r="AN216" i="1"/>
  <c r="AN208" i="1"/>
  <c r="AN194" i="1"/>
  <c r="AL236" i="1"/>
  <c r="AN224" i="1"/>
  <c r="AL220" i="1"/>
  <c r="AN279" i="1"/>
  <c r="AL247" i="1"/>
  <c r="AN169" i="1"/>
  <c r="AL302" i="1"/>
  <c r="AM294" i="1"/>
  <c r="AL290" i="1"/>
  <c r="AM282" i="1"/>
  <c r="AL278" i="1"/>
  <c r="AM270" i="1"/>
  <c r="AL266" i="1"/>
  <c r="AL209" i="1"/>
  <c r="AN210" i="1"/>
  <c r="AN196" i="1"/>
  <c r="AN302" i="1"/>
  <c r="AN290" i="1"/>
  <c r="AN282" i="1"/>
  <c r="AN270" i="1"/>
  <c r="AN266" i="1"/>
  <c r="AN258" i="1"/>
  <c r="AL254" i="1"/>
  <c r="AN242" i="1"/>
  <c r="AL238" i="1"/>
  <c r="AN214" i="1"/>
  <c r="AN202" i="1"/>
  <c r="AN192" i="1"/>
  <c r="AN177" i="1"/>
  <c r="AN118" i="1"/>
  <c r="AL230" i="1"/>
  <c r="AL226" i="1"/>
  <c r="AN261" i="1"/>
  <c r="AL194" i="1"/>
  <c r="AN297" i="1"/>
  <c r="AN212" i="1"/>
  <c r="AL190" i="1"/>
  <c r="AL229" i="1"/>
  <c r="AM300" i="1"/>
  <c r="AL296" i="1"/>
  <c r="AM288" i="1"/>
  <c r="AL284" i="1"/>
  <c r="AM276" i="1"/>
  <c r="AL272" i="1"/>
  <c r="AM264" i="1"/>
  <c r="AL256" i="1"/>
  <c r="AN300" i="1"/>
  <c r="AN288" i="1"/>
  <c r="AN284" i="1"/>
  <c r="AN260" i="1"/>
  <c r="AL248" i="1"/>
  <c r="AL244" i="1"/>
  <c r="AL193" i="1"/>
  <c r="AN273" i="1"/>
  <c r="AN296" i="1"/>
  <c r="AL286" i="1"/>
  <c r="AN278" i="1"/>
  <c r="AL268" i="1"/>
  <c r="AL242" i="1"/>
  <c r="AL224" i="1"/>
  <c r="AL204" i="1"/>
  <c r="AN188" i="1"/>
  <c r="AL260" i="1"/>
  <c r="AL253" i="1"/>
  <c r="AL235" i="1"/>
  <c r="AL215" i="1"/>
  <c r="AL217" i="1"/>
  <c r="AN165" i="1"/>
  <c r="AN161" i="1"/>
  <c r="AN220" i="1"/>
  <c r="AL292" i="1"/>
  <c r="AL274" i="1"/>
  <c r="AN303" i="1"/>
  <c r="AN285" i="1"/>
  <c r="AN267" i="1"/>
  <c r="AN256" i="1"/>
  <c r="AN238" i="1"/>
  <c r="AN200" i="1"/>
  <c r="AL259" i="1"/>
  <c r="AL241" i="1"/>
  <c r="AL223" i="1"/>
  <c r="AL203" i="1"/>
  <c r="AN198" i="1"/>
  <c r="AN244" i="1"/>
  <c r="AN226" i="1"/>
  <c r="AN206" i="1"/>
  <c r="AN190" i="1"/>
  <c r="AL298" i="1"/>
  <c r="AL280" i="1"/>
  <c r="AL262" i="1"/>
  <c r="AL179" i="1"/>
  <c r="AN167" i="1"/>
  <c r="AN163" i="1"/>
  <c r="AN291" i="1"/>
  <c r="AN294" i="1"/>
  <c r="AN276" i="1"/>
  <c r="AL250" i="1"/>
  <c r="AL232" i="1"/>
  <c r="AL212" i="1"/>
  <c r="AL196" i="1"/>
  <c r="AL188" i="1"/>
  <c r="AL187" i="1"/>
  <c r="AN186" i="1"/>
  <c r="AL184" i="1"/>
  <c r="AN184" i="1"/>
  <c r="AL178" i="1"/>
  <c r="AN175" i="1"/>
  <c r="AL175" i="1"/>
  <c r="AL173" i="1"/>
  <c r="AN173" i="1"/>
  <c r="AL172" i="1"/>
  <c r="AN171" i="1"/>
  <c r="AL169" i="1"/>
  <c r="AL167" i="1"/>
  <c r="AL166" i="1"/>
  <c r="AL163" i="1"/>
  <c r="AL161" i="1"/>
  <c r="AL208" i="1"/>
  <c r="AL258" i="1"/>
  <c r="AL252" i="1"/>
  <c r="AL246" i="1"/>
  <c r="AL240" i="1"/>
  <c r="AL234" i="1"/>
  <c r="AL228" i="1"/>
  <c r="AL222" i="1"/>
  <c r="AL214" i="1"/>
  <c r="AL202" i="1"/>
  <c r="AL198" i="1"/>
  <c r="AL192" i="1"/>
  <c r="AL186" i="1"/>
  <c r="AL177" i="1"/>
  <c r="AL171" i="1"/>
  <c r="AL165" i="1"/>
  <c r="AL300" i="1"/>
  <c r="AL294" i="1"/>
  <c r="AL288" i="1"/>
  <c r="AL282" i="1"/>
  <c r="AL276" i="1"/>
  <c r="AL270" i="1"/>
  <c r="AL264" i="1"/>
  <c r="AL255" i="1"/>
  <c r="AL249" i="1"/>
  <c r="AL243" i="1"/>
  <c r="AL237" i="1"/>
  <c r="AL231" i="1"/>
  <c r="AL225" i="1"/>
  <c r="AL219" i="1"/>
  <c r="AL211" i="1"/>
  <c r="AL205" i="1"/>
  <c r="AL199" i="1"/>
  <c r="AL195" i="1"/>
  <c r="AL189" i="1"/>
  <c r="AL183" i="1"/>
  <c r="AL174" i="1"/>
  <c r="AL168" i="1"/>
  <c r="AL162" i="1"/>
  <c r="AL303" i="1"/>
  <c r="AL297" i="1"/>
  <c r="AL291" i="1"/>
  <c r="AL285" i="1"/>
  <c r="AL279" i="1"/>
  <c r="AL273" i="1"/>
  <c r="AL267" i="1"/>
  <c r="AL261" i="1"/>
  <c r="AM258" i="1"/>
  <c r="AN255" i="1"/>
  <c r="AM252" i="1"/>
  <c r="AN249" i="1"/>
  <c r="AM246" i="1"/>
  <c r="AN243" i="1"/>
  <c r="AM240" i="1"/>
  <c r="AN237" i="1"/>
  <c r="AM234" i="1"/>
  <c r="AN231" i="1"/>
  <c r="AM228" i="1"/>
  <c r="AN225" i="1"/>
  <c r="AM222" i="1"/>
  <c r="AN219" i="1"/>
  <c r="AM214" i="1"/>
  <c r="AN211" i="1"/>
  <c r="AM208" i="1"/>
  <c r="AN205" i="1"/>
  <c r="AM202" i="1"/>
  <c r="AN199" i="1"/>
  <c r="AM198" i="1"/>
  <c r="AN195" i="1"/>
  <c r="AM192" i="1"/>
  <c r="AN189" i="1"/>
  <c r="AM186" i="1"/>
  <c r="AN183" i="1"/>
  <c r="AM177" i="1"/>
  <c r="AN174" i="1"/>
  <c r="AM171" i="1"/>
  <c r="AN168" i="1"/>
  <c r="AM165" i="1"/>
  <c r="AN162" i="1"/>
  <c r="AL221" i="1"/>
  <c r="AL245" i="1"/>
  <c r="AL239" i="1"/>
  <c r="AL207" i="1"/>
  <c r="AL201" i="1"/>
  <c r="AL191" i="1"/>
  <c r="AL185" i="1"/>
  <c r="AL176" i="1"/>
  <c r="AL299" i="1"/>
  <c r="AL293" i="1"/>
  <c r="AL287" i="1"/>
  <c r="AL281" i="1"/>
  <c r="AL275" i="1"/>
  <c r="AN257" i="1"/>
  <c r="AN251" i="1"/>
  <c r="AN245" i="1"/>
  <c r="AN239" i="1"/>
  <c r="AN233" i="1"/>
  <c r="AM230" i="1"/>
  <c r="AM224" i="1"/>
  <c r="AN213" i="1"/>
  <c r="AN207" i="1"/>
  <c r="AN201" i="1"/>
  <c r="AN197" i="1"/>
  <c r="AM194" i="1"/>
  <c r="AN185" i="1"/>
  <c r="AN176" i="1"/>
  <c r="AM173" i="1"/>
  <c r="AM167" i="1"/>
  <c r="AM161" i="1"/>
  <c r="AM302" i="1"/>
  <c r="AN299" i="1"/>
  <c r="AM296" i="1"/>
  <c r="AN293" i="1"/>
  <c r="AM290" i="1"/>
  <c r="AN287" i="1"/>
  <c r="AM284" i="1"/>
  <c r="AN281" i="1"/>
  <c r="AM278" i="1"/>
  <c r="AN275" i="1"/>
  <c r="AM272" i="1"/>
  <c r="AN269" i="1"/>
  <c r="AM266" i="1"/>
  <c r="AN263" i="1"/>
  <c r="AN122" i="1"/>
  <c r="AL257" i="1"/>
  <c r="AL251" i="1"/>
  <c r="AL233" i="1"/>
  <c r="AL227" i="1"/>
  <c r="AL213" i="1"/>
  <c r="AL197" i="1"/>
  <c r="AL170" i="1"/>
  <c r="AL164" i="1"/>
  <c r="AL269" i="1"/>
  <c r="AL263" i="1"/>
  <c r="AM260" i="1"/>
  <c r="AM254" i="1"/>
  <c r="AM248" i="1"/>
  <c r="AM242" i="1"/>
  <c r="AM236" i="1"/>
  <c r="AN227" i="1"/>
  <c r="AN221" i="1"/>
  <c r="AM216" i="1"/>
  <c r="AM210" i="1"/>
  <c r="AM204" i="1"/>
  <c r="AM218" i="1"/>
  <c r="AN191" i="1"/>
  <c r="AM188" i="1"/>
  <c r="AM179" i="1"/>
  <c r="AN170" i="1"/>
  <c r="AN164" i="1"/>
  <c r="AN298" i="1"/>
  <c r="AN292" i="1"/>
  <c r="AN286" i="1"/>
  <c r="AN280" i="1"/>
  <c r="AN274" i="1"/>
  <c r="AN268" i="1"/>
  <c r="AN262" i="1"/>
  <c r="AL283" i="1"/>
  <c r="AL277" i="1"/>
  <c r="AL271" i="1"/>
  <c r="AL265" i="1"/>
  <c r="AN259" i="1"/>
  <c r="AN253" i="1"/>
  <c r="AN247" i="1"/>
  <c r="AN241" i="1"/>
  <c r="AN235" i="1"/>
  <c r="AN229" i="1"/>
  <c r="AM226" i="1"/>
  <c r="AM220" i="1"/>
  <c r="AN215" i="1"/>
  <c r="AM212" i="1"/>
  <c r="AN209" i="1"/>
  <c r="AN203" i="1"/>
  <c r="AM200" i="1"/>
  <c r="AN217" i="1"/>
  <c r="AM196" i="1"/>
  <c r="AN193" i="1"/>
  <c r="AM190" i="1"/>
  <c r="AN187" i="1"/>
  <c r="AM184" i="1"/>
  <c r="AN178" i="1"/>
  <c r="AM175" i="1"/>
  <c r="AN172" i="1"/>
  <c r="AM169" i="1"/>
  <c r="AN166" i="1"/>
  <c r="AM163" i="1"/>
  <c r="AL147" i="1"/>
  <c r="AL301" i="1"/>
  <c r="AL295" i="1"/>
  <c r="AL289" i="1"/>
  <c r="AM256" i="1"/>
  <c r="AM250" i="1"/>
  <c r="AM244" i="1"/>
  <c r="AM238" i="1"/>
  <c r="AM232" i="1"/>
  <c r="AN223" i="1"/>
  <c r="AM206" i="1"/>
  <c r="AN301" i="1"/>
  <c r="AM298" i="1"/>
  <c r="AN295" i="1"/>
  <c r="AM292" i="1"/>
  <c r="AN289" i="1"/>
  <c r="AM286" i="1"/>
  <c r="AN283" i="1"/>
  <c r="AM280" i="1"/>
  <c r="AN277" i="1"/>
  <c r="AM274" i="1"/>
  <c r="AN271" i="1"/>
  <c r="AM268" i="1"/>
  <c r="AN265" i="1"/>
  <c r="AM262" i="1"/>
  <c r="AN121" i="1"/>
  <c r="AN142" i="1"/>
  <c r="AN146" i="1"/>
  <c r="AN140" i="1"/>
  <c r="AN132" i="1"/>
  <c r="AM128" i="1"/>
  <c r="AN127" i="1"/>
  <c r="AM126" i="1"/>
  <c r="AN120" i="1"/>
  <c r="AN141" i="1"/>
  <c r="AN145" i="1"/>
  <c r="AL140" i="1"/>
  <c r="AN126" i="1"/>
  <c r="AL123" i="1"/>
  <c r="AN113" i="1"/>
  <c r="AM135" i="1"/>
  <c r="AN135" i="1"/>
  <c r="AL135" i="1"/>
  <c r="AL132" i="1"/>
  <c r="AM130" i="1"/>
  <c r="AN130" i="1"/>
  <c r="AL130" i="1"/>
  <c r="AN129" i="1"/>
  <c r="AL129" i="1"/>
  <c r="AN128" i="1"/>
  <c r="AL128" i="1"/>
  <c r="AL127" i="1"/>
  <c r="AL126" i="1"/>
  <c r="AN125" i="1"/>
  <c r="AL125" i="1"/>
  <c r="AM124" i="1"/>
  <c r="AN124" i="1"/>
  <c r="AL124" i="1"/>
  <c r="AN123" i="1"/>
  <c r="AM122" i="1"/>
  <c r="AL121" i="1"/>
  <c r="AM120" i="1"/>
  <c r="AN119" i="1"/>
  <c r="AL119" i="1"/>
  <c r="AM118" i="1"/>
  <c r="AL118" i="1"/>
  <c r="AN117" i="1"/>
  <c r="AL117" i="1"/>
  <c r="AL113" i="1"/>
  <c r="AM113" i="1"/>
  <c r="AL112" i="1"/>
  <c r="AN112" i="1"/>
  <c r="AM111" i="1"/>
  <c r="AL111" i="1"/>
  <c r="AN111" i="1"/>
  <c r="AN110" i="1"/>
  <c r="AL110" i="1"/>
  <c r="AM109" i="1"/>
  <c r="AL109" i="1"/>
  <c r="AN109" i="1"/>
  <c r="AL108" i="1"/>
  <c r="AN108" i="1"/>
  <c r="AM107" i="1"/>
  <c r="AN107" i="1"/>
  <c r="AL107" i="1"/>
  <c r="AN143" i="1"/>
  <c r="AM141" i="1"/>
  <c r="AN147" i="1"/>
  <c r="AL146" i="1"/>
  <c r="AM145" i="1"/>
  <c r="AM144" i="1"/>
  <c r="AN144" i="1"/>
  <c r="AM303" i="1"/>
  <c r="AM301" i="1"/>
  <c r="AM299" i="1"/>
  <c r="AM297" i="1"/>
  <c r="AM295" i="1"/>
  <c r="AM293" i="1"/>
  <c r="AM291" i="1"/>
  <c r="AM289" i="1"/>
  <c r="AM287" i="1"/>
  <c r="AM285" i="1"/>
  <c r="AM283" i="1"/>
  <c r="AM281" i="1"/>
  <c r="AM279" i="1"/>
  <c r="AM277" i="1"/>
  <c r="AM275" i="1"/>
  <c r="AM273" i="1"/>
  <c r="AM271" i="1"/>
  <c r="AM269" i="1"/>
  <c r="AM267" i="1"/>
  <c r="AM265" i="1"/>
  <c r="AM263" i="1"/>
  <c r="AM261" i="1"/>
  <c r="AM259" i="1"/>
  <c r="AM257" i="1"/>
  <c r="AM255" i="1"/>
  <c r="AM253" i="1"/>
  <c r="AM251" i="1"/>
  <c r="AM249" i="1"/>
  <c r="AM247" i="1"/>
  <c r="AM245" i="1"/>
  <c r="AM243" i="1"/>
  <c r="AM241" i="1"/>
  <c r="AM239" i="1"/>
  <c r="AM237" i="1"/>
  <c r="AM235" i="1"/>
  <c r="AM233" i="1"/>
  <c r="AM231" i="1"/>
  <c r="AM229" i="1"/>
  <c r="AM227" i="1"/>
  <c r="AM225" i="1"/>
  <c r="AM223" i="1"/>
  <c r="AM221" i="1"/>
  <c r="AM219" i="1"/>
  <c r="AM215" i="1"/>
  <c r="AM213" i="1"/>
  <c r="AM211" i="1"/>
  <c r="AM209" i="1"/>
  <c r="AM207" i="1"/>
  <c r="AM205" i="1"/>
  <c r="AM203" i="1"/>
  <c r="AM201" i="1"/>
  <c r="AM199" i="1"/>
  <c r="AM217" i="1"/>
  <c r="AM197" i="1"/>
  <c r="AM195" i="1"/>
  <c r="AM193" i="1"/>
  <c r="AM191" i="1"/>
  <c r="AM189" i="1"/>
  <c r="AM187" i="1"/>
  <c r="AM185" i="1"/>
  <c r="AM183" i="1"/>
  <c r="AM178" i="1"/>
  <c r="AM176" i="1"/>
  <c r="AM174" i="1"/>
  <c r="AM172" i="1"/>
  <c r="AM170" i="1"/>
  <c r="AM168" i="1"/>
  <c r="AM166" i="1"/>
  <c r="AM164" i="1"/>
  <c r="AM162" i="1"/>
  <c r="AM140" i="1"/>
  <c r="AM132" i="1"/>
  <c r="AM129" i="1"/>
  <c r="AM127" i="1"/>
  <c r="AM125" i="1"/>
  <c r="AM123" i="1"/>
  <c r="AM121" i="1"/>
  <c r="AM119" i="1"/>
  <c r="AM117" i="1"/>
  <c r="AM112" i="1"/>
  <c r="AM110" i="1"/>
  <c r="AM108" i="1"/>
  <c r="AM147" i="1"/>
  <c r="AM142" i="1"/>
  <c r="AM143" i="1"/>
  <c r="AL141" i="1"/>
  <c r="AL142" i="1"/>
  <c r="AL144" i="1"/>
  <c r="AM146" i="1"/>
  <c r="AL143" i="1"/>
  <c r="AL145" i="1"/>
  <c r="AI131" i="1"/>
  <c r="AJ131" i="1"/>
  <c r="AK131" i="1"/>
  <c r="AI133" i="1"/>
  <c r="AJ133" i="1"/>
  <c r="AK133" i="1"/>
  <c r="AI134" i="1"/>
  <c r="AJ134" i="1"/>
  <c r="AK134" i="1"/>
  <c r="AI136" i="1"/>
  <c r="AJ136" i="1"/>
  <c r="AK136" i="1"/>
  <c r="AI137" i="1"/>
  <c r="AJ137" i="1"/>
  <c r="AK137" i="1"/>
  <c r="AI138" i="1"/>
  <c r="AJ138" i="1"/>
  <c r="AK138" i="1"/>
  <c r="AI139" i="1"/>
  <c r="AJ139" i="1"/>
  <c r="AK139" i="1"/>
  <c r="AI180" i="1"/>
  <c r="AJ180" i="1"/>
  <c r="AK180" i="1"/>
  <c r="AI181" i="1"/>
  <c r="AJ181" i="1"/>
  <c r="AK181" i="1"/>
  <c r="AI182" i="1"/>
  <c r="AJ182" i="1"/>
  <c r="AK182" i="1"/>
  <c r="AI148" i="1"/>
  <c r="AJ148" i="1"/>
  <c r="AK148" i="1"/>
  <c r="AI149" i="1"/>
  <c r="AJ149" i="1"/>
  <c r="AK149" i="1"/>
  <c r="AI150" i="1"/>
  <c r="AJ150" i="1"/>
  <c r="AK150" i="1"/>
  <c r="AI151" i="1"/>
  <c r="AJ151" i="1"/>
  <c r="AK151" i="1"/>
  <c r="AI152" i="1"/>
  <c r="AJ152" i="1"/>
  <c r="AK152" i="1"/>
  <c r="AI153" i="1"/>
  <c r="AJ153" i="1"/>
  <c r="AK153" i="1"/>
  <c r="AI154" i="1"/>
  <c r="AJ154" i="1"/>
  <c r="AK154" i="1"/>
  <c r="AI155" i="1"/>
  <c r="AJ155" i="1"/>
  <c r="AK155" i="1"/>
  <c r="AI156" i="1"/>
  <c r="AJ156" i="1"/>
  <c r="AK156" i="1"/>
  <c r="AI157" i="1"/>
  <c r="AJ157" i="1"/>
  <c r="AK157" i="1"/>
  <c r="AI158" i="1"/>
  <c r="AJ158" i="1"/>
  <c r="AK158" i="1"/>
  <c r="AI159" i="1"/>
  <c r="AJ159" i="1"/>
  <c r="AK159" i="1"/>
  <c r="AI160" i="1"/>
  <c r="AJ160" i="1"/>
  <c r="AK160" i="1"/>
  <c r="AI115" i="1"/>
  <c r="AJ115" i="1"/>
  <c r="AK115" i="1"/>
  <c r="AI116" i="1"/>
  <c r="AJ116" i="1"/>
  <c r="AK116" i="1"/>
  <c r="Z114" i="1"/>
  <c r="N114" i="1"/>
  <c r="AB50" i="1"/>
  <c r="P50" i="1"/>
  <c r="AA44" i="1"/>
  <c r="O44" i="1"/>
  <c r="AB43" i="1"/>
  <c r="AA43" i="1"/>
  <c r="AA42" i="1"/>
  <c r="AA39" i="1"/>
  <c r="AA30" i="1"/>
  <c r="Z28" i="1"/>
  <c r="AA28" i="1"/>
  <c r="N28" i="1"/>
  <c r="O28" i="1"/>
  <c r="Z25" i="1"/>
  <c r="AA19" i="1"/>
  <c r="O19" i="1"/>
  <c r="AA18" i="1"/>
  <c r="N18" i="1"/>
  <c r="P16" i="1"/>
  <c r="AA15" i="1"/>
  <c r="O15" i="1"/>
  <c r="O9" i="1"/>
  <c r="AM180" i="1" l="1"/>
  <c r="AM182" i="1"/>
  <c r="AM133" i="1"/>
  <c r="AL138" i="1"/>
  <c r="AL158" i="1"/>
  <c r="AM149" i="1"/>
  <c r="AN115" i="1"/>
  <c r="AM181" i="1"/>
  <c r="AM138" i="1"/>
  <c r="AL133" i="1"/>
  <c r="AM157" i="1"/>
  <c r="AM153" i="1"/>
  <c r="AL149" i="1"/>
  <c r="AN131" i="1"/>
  <c r="AM156" i="1"/>
  <c r="AM159" i="1"/>
  <c r="AN156" i="1"/>
  <c r="AM152" i="1"/>
  <c r="AM136" i="1"/>
  <c r="AN158" i="1"/>
  <c r="AM154" i="1"/>
  <c r="AM155" i="1"/>
  <c r="AM151" i="1"/>
  <c r="AM115" i="1"/>
  <c r="AN154" i="1"/>
  <c r="AM139" i="1"/>
  <c r="AL136" i="1"/>
  <c r="AN139" i="1"/>
  <c r="AM160" i="1"/>
  <c r="AM150" i="1"/>
  <c r="AL182" i="1"/>
  <c r="AL134" i="1"/>
  <c r="AN150" i="1"/>
  <c r="AL181" i="1"/>
  <c r="AN134" i="1"/>
  <c r="AL157" i="1"/>
  <c r="AL153" i="1"/>
  <c r="AL152" i="1"/>
  <c r="AN160" i="1"/>
  <c r="AL159" i="1"/>
  <c r="AN181" i="1"/>
  <c r="AL151" i="1"/>
  <c r="AN152" i="1"/>
  <c r="AM158" i="1"/>
  <c r="AL155" i="1"/>
  <c r="AL131" i="1"/>
  <c r="AN148" i="1"/>
  <c r="AL180" i="1"/>
  <c r="AM137" i="1"/>
  <c r="AN137" i="1"/>
  <c r="AM148" i="1"/>
  <c r="AL156" i="1"/>
  <c r="AL150" i="1"/>
  <c r="AL139" i="1"/>
  <c r="AL160" i="1"/>
  <c r="AL137" i="1"/>
  <c r="AL154" i="1"/>
  <c r="AL148" i="1"/>
  <c r="AN159" i="1"/>
  <c r="AN157" i="1"/>
  <c r="AN155" i="1"/>
  <c r="AN153" i="1"/>
  <c r="AN151" i="1"/>
  <c r="AN149" i="1"/>
  <c r="AN182" i="1"/>
  <c r="AN180" i="1"/>
  <c r="AN138" i="1"/>
  <c r="AN136" i="1"/>
  <c r="AN133" i="1"/>
  <c r="AM134" i="1"/>
  <c r="AM131" i="1"/>
  <c r="AM116" i="1"/>
  <c r="AN116" i="1"/>
  <c r="AL116" i="1"/>
  <c r="AL115" i="1"/>
  <c r="AI71" i="1"/>
  <c r="AJ71" i="1"/>
  <c r="AK71" i="1"/>
  <c r="AM71" i="1" l="1"/>
  <c r="AL71" i="1"/>
  <c r="AN71" i="1"/>
  <c r="AI114" i="1"/>
  <c r="AJ114" i="1"/>
  <c r="AK114" i="1"/>
  <c r="AM114" i="1" l="1"/>
  <c r="AL114" i="1"/>
  <c r="AN114" i="1"/>
  <c r="N87" i="1"/>
  <c r="N86" i="1"/>
  <c r="M40" i="1"/>
  <c r="N38" i="1"/>
  <c r="W31" i="1"/>
  <c r="Z31" i="1"/>
  <c r="Z30" i="1"/>
  <c r="N30" i="1"/>
  <c r="Z29" i="1"/>
  <c r="N29" i="1"/>
  <c r="N27" i="1"/>
  <c r="Z27" i="1"/>
  <c r="M16" i="1"/>
  <c r="L16" i="1"/>
  <c r="K16" i="1"/>
  <c r="J16" i="1"/>
  <c r="X16" i="1"/>
  <c r="V16" i="1"/>
  <c r="L15" i="1"/>
  <c r="X12" i="1"/>
  <c r="Y12" i="1"/>
  <c r="Y11" i="1" l="1"/>
  <c r="Y10" i="1" l="1"/>
  <c r="V9" i="1"/>
  <c r="U9" i="1"/>
  <c r="AI89" i="1" l="1"/>
  <c r="AJ89" i="1"/>
  <c r="AK89" i="1"/>
  <c r="AI105" i="1"/>
  <c r="AJ105" i="1"/>
  <c r="AK105" i="1"/>
  <c r="AI90" i="1"/>
  <c r="AJ90" i="1"/>
  <c r="AK90" i="1"/>
  <c r="AI91" i="1"/>
  <c r="AJ91" i="1"/>
  <c r="AK91" i="1"/>
  <c r="AI92" i="1"/>
  <c r="AJ92" i="1"/>
  <c r="AK92" i="1"/>
  <c r="AI93" i="1"/>
  <c r="AJ93" i="1"/>
  <c r="AK93" i="1"/>
  <c r="AI94" i="1"/>
  <c r="AJ94" i="1"/>
  <c r="AK94" i="1"/>
  <c r="AI95" i="1"/>
  <c r="AJ95" i="1"/>
  <c r="AK95" i="1"/>
  <c r="AI96" i="1"/>
  <c r="AJ96" i="1"/>
  <c r="AK96" i="1"/>
  <c r="AI97" i="1"/>
  <c r="AJ97" i="1"/>
  <c r="AK97" i="1"/>
  <c r="AI98" i="1"/>
  <c r="AJ98" i="1"/>
  <c r="AK98" i="1"/>
  <c r="AI99" i="1"/>
  <c r="AJ99" i="1"/>
  <c r="AK99" i="1"/>
  <c r="AI100" i="1"/>
  <c r="AJ100" i="1"/>
  <c r="AK100" i="1"/>
  <c r="AI101" i="1"/>
  <c r="AJ101" i="1"/>
  <c r="AK101" i="1"/>
  <c r="AI102" i="1"/>
  <c r="AJ102" i="1"/>
  <c r="AK102" i="1"/>
  <c r="AI103" i="1"/>
  <c r="AJ103" i="1"/>
  <c r="AK103" i="1"/>
  <c r="AI104" i="1"/>
  <c r="AJ104" i="1"/>
  <c r="AK104" i="1"/>
  <c r="AI106" i="1"/>
  <c r="AJ106" i="1"/>
  <c r="AK106" i="1"/>
  <c r="L87" i="1"/>
  <c r="Y86" i="1"/>
  <c r="M86" i="1"/>
  <c r="Y51" i="1"/>
  <c r="M51" i="1"/>
  <c r="M43" i="1"/>
  <c r="Y39" i="1"/>
  <c r="M39" i="1"/>
  <c r="Y36" i="1"/>
  <c r="W35" i="1"/>
  <c r="W32" i="1"/>
  <c r="L32" i="1"/>
  <c r="Y30" i="1"/>
  <c r="M30" i="1"/>
  <c r="Y29" i="1"/>
  <c r="M29" i="1"/>
  <c r="X25" i="1"/>
  <c r="L25" i="1"/>
  <c r="W24" i="1"/>
  <c r="K23" i="1"/>
  <c r="W18" i="1"/>
  <c r="J18" i="1"/>
  <c r="W17" i="1"/>
  <c r="W16" i="1"/>
  <c r="AI69" i="1"/>
  <c r="AJ69" i="1"/>
  <c r="AK69" i="1"/>
  <c r="AI70" i="1"/>
  <c r="AJ70" i="1"/>
  <c r="AK70" i="1"/>
  <c r="AI72" i="1"/>
  <c r="AJ72" i="1"/>
  <c r="AK72" i="1"/>
  <c r="AI73" i="1"/>
  <c r="AJ73" i="1"/>
  <c r="AK73" i="1"/>
  <c r="AI74" i="1"/>
  <c r="AJ74" i="1"/>
  <c r="AK74" i="1"/>
  <c r="AI75" i="1"/>
  <c r="AJ75" i="1"/>
  <c r="AK75" i="1"/>
  <c r="AI76" i="1"/>
  <c r="AJ76" i="1"/>
  <c r="AK76" i="1"/>
  <c r="AI77" i="1"/>
  <c r="AJ77" i="1"/>
  <c r="AK77" i="1"/>
  <c r="AI78" i="1"/>
  <c r="AJ78" i="1"/>
  <c r="AK78" i="1"/>
  <c r="AI79" i="1"/>
  <c r="AJ79" i="1"/>
  <c r="AK79" i="1"/>
  <c r="AI80" i="1"/>
  <c r="AJ80" i="1"/>
  <c r="AK80" i="1"/>
  <c r="AI81" i="1"/>
  <c r="AJ81" i="1"/>
  <c r="AK81" i="1"/>
  <c r="AI82" i="1"/>
  <c r="AJ82" i="1"/>
  <c r="AK82" i="1"/>
  <c r="AI83" i="1"/>
  <c r="AJ83" i="1"/>
  <c r="AK83" i="1"/>
  <c r="AI84" i="1"/>
  <c r="AJ84" i="1"/>
  <c r="AK84" i="1"/>
  <c r="AI85" i="1"/>
  <c r="AJ85" i="1"/>
  <c r="AK85" i="1"/>
  <c r="K28" i="1"/>
  <c r="J24" i="1"/>
  <c r="W19" i="1"/>
  <c r="K19" i="1"/>
  <c r="J17" i="1"/>
  <c r="W14" i="1"/>
  <c r="AN105" i="1" l="1"/>
  <c r="AN90" i="1"/>
  <c r="AM105" i="1"/>
  <c r="AN98" i="1"/>
  <c r="AM96" i="1"/>
  <c r="AN96" i="1"/>
  <c r="AM104" i="1"/>
  <c r="AN104" i="1"/>
  <c r="AN102" i="1"/>
  <c r="AM94" i="1"/>
  <c r="AL90" i="1"/>
  <c r="AM90" i="1"/>
  <c r="AL104" i="1"/>
  <c r="AL99" i="1"/>
  <c r="AN92" i="1"/>
  <c r="AL102" i="1"/>
  <c r="AL94" i="1"/>
  <c r="AM102" i="1"/>
  <c r="AL106" i="1"/>
  <c r="AL92" i="1"/>
  <c r="AL98" i="1"/>
  <c r="AL91" i="1"/>
  <c r="AL97" i="1"/>
  <c r="AL105" i="1"/>
  <c r="AN94" i="1"/>
  <c r="AL100" i="1"/>
  <c r="AL103" i="1"/>
  <c r="AN100" i="1"/>
  <c r="AL93" i="1"/>
  <c r="AL96" i="1"/>
  <c r="AL76" i="1"/>
  <c r="AL101" i="1"/>
  <c r="AM98" i="1"/>
  <c r="AM100" i="1"/>
  <c r="AL95" i="1"/>
  <c r="AM92" i="1"/>
  <c r="AL72" i="1"/>
  <c r="AN106" i="1"/>
  <c r="AN103" i="1"/>
  <c r="AN101" i="1"/>
  <c r="AN99" i="1"/>
  <c r="AN97" i="1"/>
  <c r="AN95" i="1"/>
  <c r="AN93" i="1"/>
  <c r="AN91" i="1"/>
  <c r="AM106" i="1"/>
  <c r="AM103" i="1"/>
  <c r="AM101" i="1"/>
  <c r="AM99" i="1"/>
  <c r="AM97" i="1"/>
  <c r="AM95" i="1"/>
  <c r="AM93" i="1"/>
  <c r="AM91" i="1"/>
  <c r="AM89" i="1"/>
  <c r="AL89" i="1"/>
  <c r="AN89" i="1"/>
  <c r="AL74" i="1"/>
  <c r="AN70" i="1"/>
  <c r="AM69" i="1"/>
  <c r="AN83" i="1"/>
  <c r="AL80" i="1"/>
  <c r="AL69" i="1"/>
  <c r="AL85" i="1"/>
  <c r="AN85" i="1"/>
  <c r="AM84" i="1"/>
  <c r="AL75" i="1"/>
  <c r="AN75" i="1"/>
  <c r="AM80" i="1"/>
  <c r="AL79" i="1"/>
  <c r="AN79" i="1"/>
  <c r="AM74" i="1"/>
  <c r="AL84" i="1"/>
  <c r="AL83" i="1"/>
  <c r="AL82" i="1"/>
  <c r="AM82" i="1"/>
  <c r="AL81" i="1"/>
  <c r="AN81" i="1"/>
  <c r="AL78" i="1"/>
  <c r="AM78" i="1"/>
  <c r="AL77" i="1"/>
  <c r="AN77" i="1"/>
  <c r="AM76" i="1"/>
  <c r="AN73" i="1"/>
  <c r="AL73" i="1"/>
  <c r="AM72" i="1"/>
  <c r="AM85" i="1"/>
  <c r="AN84" i="1"/>
  <c r="AM83" i="1"/>
  <c r="AN82" i="1"/>
  <c r="AM81" i="1"/>
  <c r="AN80" i="1"/>
  <c r="AM79" i="1"/>
  <c r="AN78" i="1"/>
  <c r="AM77" i="1"/>
  <c r="AN76" i="1"/>
  <c r="AM75" i="1"/>
  <c r="AN74" i="1"/>
  <c r="AM73" i="1"/>
  <c r="AN72" i="1"/>
  <c r="AN69" i="1"/>
  <c r="AL70" i="1"/>
  <c r="AM70" i="1"/>
  <c r="AI9" i="1"/>
  <c r="AJ9" i="1"/>
  <c r="AK9" i="1"/>
  <c r="AI10" i="1"/>
  <c r="AJ10" i="1"/>
  <c r="AK10" i="1"/>
  <c r="AI11" i="1"/>
  <c r="AJ11" i="1"/>
  <c r="AK11" i="1"/>
  <c r="AI12" i="1"/>
  <c r="AJ12" i="1"/>
  <c r="AK12" i="1"/>
  <c r="AI13" i="1"/>
  <c r="AJ13" i="1"/>
  <c r="AK13" i="1"/>
  <c r="AI14" i="1"/>
  <c r="AJ14" i="1"/>
  <c r="AK14" i="1"/>
  <c r="AI15" i="1"/>
  <c r="AJ15" i="1"/>
  <c r="AK15" i="1"/>
  <c r="AI16" i="1"/>
  <c r="AJ16" i="1"/>
  <c r="AK16" i="1"/>
  <c r="AI17" i="1"/>
  <c r="AJ17" i="1"/>
  <c r="AK17" i="1"/>
  <c r="AI18" i="1"/>
  <c r="AJ18" i="1"/>
  <c r="AK18" i="1"/>
  <c r="AI19" i="1"/>
  <c r="AJ19" i="1"/>
  <c r="AK19" i="1"/>
  <c r="AI20" i="1"/>
  <c r="AJ20" i="1"/>
  <c r="AK20" i="1"/>
  <c r="AI21" i="1"/>
  <c r="AJ21" i="1"/>
  <c r="AK21" i="1"/>
  <c r="AI22" i="1"/>
  <c r="AJ22" i="1"/>
  <c r="AK22" i="1"/>
  <c r="AI23" i="1"/>
  <c r="AJ23" i="1"/>
  <c r="AK23" i="1"/>
  <c r="AI24" i="1"/>
  <c r="AJ24" i="1"/>
  <c r="AK24" i="1"/>
  <c r="AI25" i="1"/>
  <c r="AJ25" i="1"/>
  <c r="AK25" i="1"/>
  <c r="AI26" i="1"/>
  <c r="AJ26" i="1"/>
  <c r="AK26" i="1"/>
  <c r="AI27" i="1"/>
  <c r="AJ27" i="1"/>
  <c r="AK27" i="1"/>
  <c r="AI28" i="1"/>
  <c r="AJ28" i="1"/>
  <c r="AK28" i="1"/>
  <c r="AI29" i="1"/>
  <c r="AJ29" i="1"/>
  <c r="AK29" i="1"/>
  <c r="AI30" i="1"/>
  <c r="AJ30" i="1"/>
  <c r="AK30" i="1"/>
  <c r="AI31" i="1"/>
  <c r="AJ31" i="1"/>
  <c r="AK31" i="1"/>
  <c r="AI32" i="1"/>
  <c r="AJ32" i="1"/>
  <c r="AK32" i="1"/>
  <c r="AI33" i="1"/>
  <c r="AJ33" i="1"/>
  <c r="AK33" i="1"/>
  <c r="AI34" i="1"/>
  <c r="AJ34" i="1"/>
  <c r="AK34" i="1"/>
  <c r="AI35" i="1"/>
  <c r="AJ35" i="1"/>
  <c r="AK35" i="1"/>
  <c r="AI36" i="1"/>
  <c r="AJ36" i="1"/>
  <c r="AK36" i="1"/>
  <c r="AI37" i="1"/>
  <c r="AJ37" i="1"/>
  <c r="AK37" i="1"/>
  <c r="AI38" i="1"/>
  <c r="AJ38" i="1"/>
  <c r="AK38" i="1"/>
  <c r="AI39" i="1"/>
  <c r="AJ39" i="1"/>
  <c r="AK39" i="1"/>
  <c r="AI40" i="1"/>
  <c r="AJ40" i="1"/>
  <c r="AK40" i="1"/>
  <c r="AI41" i="1"/>
  <c r="AJ41" i="1"/>
  <c r="AK41" i="1"/>
  <c r="AI42" i="1"/>
  <c r="AJ42" i="1"/>
  <c r="AK42" i="1"/>
  <c r="AI43" i="1"/>
  <c r="AJ43" i="1"/>
  <c r="AK43" i="1"/>
  <c r="AI44" i="1"/>
  <c r="AJ44" i="1"/>
  <c r="AK44" i="1"/>
  <c r="AI45" i="1"/>
  <c r="AJ45" i="1"/>
  <c r="AK45" i="1"/>
  <c r="AI46" i="1"/>
  <c r="AJ46" i="1"/>
  <c r="AK46" i="1"/>
  <c r="AI47" i="1"/>
  <c r="AJ47" i="1"/>
  <c r="AK47" i="1"/>
  <c r="AI50" i="1"/>
  <c r="AJ50" i="1"/>
  <c r="AK50" i="1"/>
  <c r="AK51" i="1"/>
  <c r="AL51" i="1" s="1"/>
  <c r="AI64" i="1"/>
  <c r="AJ64" i="1"/>
  <c r="AK64" i="1"/>
  <c r="AI67" i="1"/>
  <c r="AJ67" i="1"/>
  <c r="AK67" i="1"/>
  <c r="AI68" i="1"/>
  <c r="AJ68" i="1"/>
  <c r="AK68" i="1"/>
  <c r="AI86" i="1"/>
  <c r="AJ86" i="1"/>
  <c r="AK86" i="1"/>
  <c r="AI87" i="1"/>
  <c r="AJ87" i="1"/>
  <c r="AK87" i="1"/>
  <c r="AI88" i="1"/>
  <c r="AJ88" i="1"/>
  <c r="AK88" i="1"/>
  <c r="AI48" i="1"/>
  <c r="AJ48" i="1"/>
  <c r="AK48" i="1"/>
  <c r="AI49" i="1"/>
  <c r="AJ49" i="1"/>
  <c r="AK49" i="1"/>
  <c r="AI52" i="1"/>
  <c r="AJ52" i="1"/>
  <c r="AK52" i="1"/>
  <c r="AI53" i="1"/>
  <c r="AJ53" i="1"/>
  <c r="AK53" i="1"/>
  <c r="AI54" i="1"/>
  <c r="AJ54" i="1"/>
  <c r="AK54" i="1"/>
  <c r="AI55" i="1"/>
  <c r="AJ55" i="1"/>
  <c r="AK55" i="1"/>
  <c r="AI56" i="1"/>
  <c r="AJ56" i="1"/>
  <c r="AK56" i="1"/>
  <c r="AI57" i="1"/>
  <c r="AJ57" i="1"/>
  <c r="AK57" i="1"/>
  <c r="AI58" i="1"/>
  <c r="AJ58" i="1"/>
  <c r="AK58" i="1"/>
  <c r="AI59" i="1"/>
  <c r="AJ59" i="1"/>
  <c r="AK59" i="1"/>
  <c r="AI60" i="1"/>
  <c r="AJ60" i="1"/>
  <c r="AK60" i="1"/>
  <c r="AI61" i="1"/>
  <c r="AJ61" i="1"/>
  <c r="AK61" i="1"/>
  <c r="AI62" i="1"/>
  <c r="AJ62" i="1"/>
  <c r="AK62" i="1"/>
  <c r="AI63" i="1"/>
  <c r="AJ63" i="1"/>
  <c r="AK63" i="1"/>
  <c r="AI65" i="1"/>
  <c r="AJ65" i="1"/>
  <c r="AK65" i="1"/>
  <c r="AI66" i="1"/>
  <c r="AJ66" i="1"/>
  <c r="AK66" i="1"/>
  <c r="AI8" i="1"/>
  <c r="AK8" i="1"/>
  <c r="AJ8" i="1"/>
  <c r="AN9" i="1" l="1"/>
  <c r="AN8" i="1"/>
  <c r="AN54" i="1"/>
  <c r="AL56" i="1"/>
  <c r="AN36" i="1"/>
  <c r="AN24" i="1"/>
  <c r="AL58" i="1"/>
  <c r="AN39" i="1"/>
  <c r="AN88" i="1"/>
  <c r="AN41" i="1"/>
  <c r="AN49" i="1"/>
  <c r="AM39" i="1"/>
  <c r="AM63" i="1"/>
  <c r="AM55" i="1"/>
  <c r="AL53" i="1"/>
  <c r="AL47" i="1"/>
  <c r="AL43" i="1"/>
  <c r="AM36" i="1"/>
  <c r="AN16" i="1"/>
  <c r="AN14" i="1"/>
  <c r="AN12" i="1"/>
  <c r="AN10" i="1"/>
  <c r="AM35" i="1"/>
  <c r="AN58" i="1"/>
  <c r="AM40" i="1"/>
  <c r="AN35" i="1"/>
  <c r="AN33" i="1"/>
  <c r="AN29" i="1"/>
  <c r="AN23" i="1"/>
  <c r="AN15" i="1"/>
  <c r="AN13" i="1"/>
  <c r="AL66" i="1"/>
  <c r="AN59" i="1"/>
  <c r="AM86" i="1"/>
  <c r="AM67" i="1"/>
  <c r="AN46" i="1"/>
  <c r="AM34" i="1"/>
  <c r="AM33" i="1"/>
  <c r="AN26" i="1"/>
  <c r="AN19" i="1"/>
  <c r="AN18" i="1"/>
  <c r="AM17" i="1"/>
  <c r="AM16" i="1"/>
  <c r="AM15" i="1"/>
  <c r="AM13" i="1"/>
  <c r="AM12" i="1"/>
  <c r="AN11" i="1"/>
  <c r="AM65" i="1"/>
  <c r="AL63" i="1"/>
  <c r="AL86" i="1"/>
  <c r="AN34" i="1"/>
  <c r="AL61" i="1"/>
  <c r="AM60" i="1"/>
  <c r="AM59" i="1"/>
  <c r="AN57" i="1"/>
  <c r="AL54" i="1"/>
  <c r="AL52" i="1"/>
  <c r="AL48" i="1"/>
  <c r="AM47" i="1"/>
  <c r="AM43" i="1"/>
  <c r="AM27" i="1"/>
  <c r="AL21" i="1"/>
  <c r="AM11" i="1"/>
  <c r="AM10" i="1"/>
  <c r="AN87" i="1"/>
  <c r="AM50" i="1"/>
  <c r="AM46" i="1"/>
  <c r="AM44" i="1"/>
  <c r="AL31" i="1"/>
  <c r="AM30" i="1"/>
  <c r="AN28" i="1"/>
  <c r="AM14" i="1"/>
  <c r="AM66" i="1"/>
  <c r="AM62" i="1"/>
  <c r="AM61" i="1"/>
  <c r="AM58" i="1"/>
  <c r="AL57" i="1"/>
  <c r="AM56" i="1"/>
  <c r="AM54" i="1"/>
  <c r="AM53" i="1"/>
  <c r="AM52" i="1"/>
  <c r="AM49" i="1"/>
  <c r="AM48" i="1"/>
  <c r="AM88" i="1"/>
  <c r="AL87" i="1"/>
  <c r="AN86" i="1"/>
  <c r="AM68" i="1"/>
  <c r="AM64" i="1"/>
  <c r="AL50" i="1"/>
  <c r="AM45" i="1"/>
  <c r="AM42" i="1"/>
  <c r="AM41" i="1"/>
  <c r="AM38" i="1"/>
  <c r="AM31" i="1"/>
  <c r="AM26" i="1"/>
  <c r="AM21" i="1"/>
  <c r="AM18" i="1"/>
  <c r="AL68" i="1"/>
  <c r="AL64" i="1"/>
  <c r="AM28" i="1"/>
  <c r="AM23" i="1"/>
  <c r="AM20" i="1"/>
  <c r="AM9" i="1"/>
  <c r="AL67" i="1"/>
  <c r="AM51" i="1"/>
  <c r="AL44" i="1"/>
  <c r="AL60" i="1"/>
  <c r="AN65" i="1"/>
  <c r="AN61" i="1"/>
  <c r="AN52" i="1"/>
  <c r="AN67" i="1"/>
  <c r="AN47" i="1"/>
  <c r="AN44" i="1"/>
  <c r="AN37" i="1"/>
  <c r="AL36" i="1"/>
  <c r="AL35" i="1"/>
  <c r="AL33" i="1"/>
  <c r="AN30" i="1"/>
  <c r="AL28" i="1"/>
  <c r="AN25" i="1"/>
  <c r="AL65" i="1"/>
  <c r="AN62" i="1"/>
  <c r="AN55" i="1"/>
  <c r="AL45" i="1"/>
  <c r="AL42" i="1"/>
  <c r="AN38" i="1"/>
  <c r="AN20" i="1"/>
  <c r="AN66" i="1"/>
  <c r="AN63" i="1"/>
  <c r="AN60" i="1"/>
  <c r="AN56" i="1"/>
  <c r="AN53" i="1"/>
  <c r="AN48" i="1"/>
  <c r="AN68" i="1"/>
  <c r="AN64" i="1"/>
  <c r="AN50" i="1"/>
  <c r="AN45" i="1"/>
  <c r="AN43" i="1"/>
  <c r="AL41" i="1"/>
  <c r="AL40" i="1"/>
  <c r="AL38" i="1"/>
  <c r="AN22" i="1"/>
  <c r="AL20" i="1"/>
  <c r="AN40" i="1"/>
  <c r="AN17" i="1"/>
  <c r="AN42" i="1"/>
  <c r="AL37" i="1"/>
  <c r="AN31" i="1"/>
  <c r="AM29" i="1"/>
  <c r="AL26" i="1"/>
  <c r="AM25" i="1"/>
  <c r="AL25" i="1"/>
  <c r="AM24" i="1"/>
  <c r="AL24" i="1"/>
  <c r="AL23" i="1"/>
  <c r="AL22" i="1"/>
  <c r="AN21" i="1"/>
  <c r="AM19" i="1"/>
  <c r="AL19" i="1"/>
  <c r="AL18" i="1"/>
  <c r="AL17" i="1"/>
  <c r="AL16" i="1"/>
  <c r="AL15" i="1"/>
  <c r="AL14" i="1"/>
  <c r="AL13" i="1"/>
  <c r="AL12" i="1"/>
  <c r="AL11" i="1"/>
  <c r="AL10" i="1"/>
  <c r="AL9" i="1"/>
  <c r="AL62" i="1"/>
  <c r="AL59" i="1"/>
  <c r="AL55" i="1"/>
  <c r="AL49" i="1"/>
  <c r="AL88" i="1"/>
  <c r="AL46" i="1"/>
  <c r="AL39" i="1"/>
  <c r="AL34" i="1"/>
  <c r="AL30" i="1"/>
  <c r="AL29" i="1"/>
  <c r="AN27" i="1"/>
  <c r="AL27" i="1"/>
  <c r="AM57" i="1"/>
  <c r="AM87" i="1"/>
  <c r="AM37" i="1"/>
  <c r="AM32" i="1"/>
  <c r="AM22" i="1"/>
  <c r="AL8" i="1"/>
  <c r="AM8" i="1"/>
</calcChain>
</file>

<file path=xl/sharedStrings.xml><?xml version="1.0" encoding="utf-8"?>
<sst xmlns="http://schemas.openxmlformats.org/spreadsheetml/2006/main" count="967" uniqueCount="368">
  <si>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</si>
  <si>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</si>
  <si>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</si>
  <si>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</si>
  <si>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</si>
  <si>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</si>
  <si>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</si>
  <si>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</si>
  <si>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</si>
  <si>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</si>
  <si>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</si>
  <si>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</si>
  <si>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</si>
  <si>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</si>
  <si>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</si>
  <si>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</si>
  <si>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</si>
  <si>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</si>
  <si>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</si>
  <si>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</si>
  <si>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</si>
  <si>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</si>
  <si>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</si>
  <si>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</si>
  <si>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</si>
  <si>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</si>
  <si>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RELAÇÃO DE EMPENHOS 2021</t>
  </si>
  <si>
    <t>ESTIMATIVO</t>
  </si>
  <si>
    <t>PESSOAL RELACIONADO EM FOLHA DE PAGAMENTO</t>
  </si>
  <si>
    <t>FOLHA DE PAGAMENTO - OUTRAS DESPESAS VARIÁVEIS - PESSOAL CIVIL</t>
  </si>
  <si>
    <t>-</t>
  </si>
  <si>
    <t>FOLHA DE PAGAMENTO - VENCIMENTOS E VANTAGENS FIXAS - PESSOAL CIVIL</t>
  </si>
  <si>
    <t>FOLHA DE PAGAMENTO - AUXÍLIO TRANSPORTE</t>
  </si>
  <si>
    <t>OUTROS BENEFÍCIOS ASSISTENCIAIS DO SERVIDOR E DO MILITAR</t>
  </si>
  <si>
    <t>FOLHA DE PAGAMENTO - SERVIÇOS DE TERCEIRO PESSOA FÍSICA</t>
  </si>
  <si>
    <t>PESSOAL REQUISITADO DE OUTROS ENTES</t>
  </si>
  <si>
    <t>FUNDACAO UNIVERSIDADE FEDERAL DE SERGIPE</t>
  </si>
  <si>
    <t>JETONS - SERVIDORES</t>
  </si>
  <si>
    <t>FUNDO DE GARANTIA POR TEMPO DE SERVICO - FGTS</t>
  </si>
  <si>
    <t>CAIXA ECONOMICA FEDERAL</t>
  </si>
  <si>
    <t>INSTITUTO NACIONAL DE SEGURO SOCIAL - INSS - PATRONAL ATIVOS E JETONS</t>
  </si>
  <si>
    <t>INSTITUTO NACIONAL DE SEGURO SOCIAL</t>
  </si>
  <si>
    <t>FINANPREV</t>
  </si>
  <si>
    <t>IPES SAUDE EMPREGADOR - PESSOAL CIVIL</t>
  </si>
  <si>
    <t>IPESAUDE</t>
  </si>
  <si>
    <t>CONTRIBUIÇÕES PREVIDENCIÁRIAS S/SERV.TERCEIROS-PESSOA FÍSICA</t>
  </si>
  <si>
    <t>DIÁRIAS FORA DO ESTADO / NO PAÍS</t>
  </si>
  <si>
    <t>SERVIDORES RELACIONADOS EM LISTA</t>
  </si>
  <si>
    <t>PASEP - RESSARCIMENTO DE CONTRIBUICAO</t>
  </si>
  <si>
    <t>BANCO DO BRASIL S/A</t>
  </si>
  <si>
    <t>DIÁRIAS DENTRO DO ESTADO - CIV</t>
  </si>
  <si>
    <t>SERVICO DE DIGITALIZACAO - DO TIPO SCANEAMENTO DE DOCUMENTOS E CAPTURA EM ARQUIVO DO TIPO PDF,SEM IMPRESSAO</t>
  </si>
  <si>
    <t>COMPETENCIA SERVICOS</t>
  </si>
  <si>
    <t>SERVICO DE MANUTENCAO EM PROGRAMA E SISTEMA NA AREA DE INFORMATICA - DO TIPO MANUTENCAO PREVENTIVA E CORRETIVA , SUPORTE TÉCNICO, ATUALIZAÇÃO E CUSTOMIZAÇÃO DO SOFTWARE.</t>
  </si>
  <si>
    <t>AGENDA ASSESSORIA,PLANEJAMENTO E INFORMATICA LTDA</t>
  </si>
  <si>
    <t xml:space="preserve">SERVICO DE CONSULTORIA NA AREA ADMINISTRATIVA </t>
  </si>
  <si>
    <t>SERVIÇO TELEFÔNICO FIXO - PRESTAÇÃO DOS SERVIÇOS DE TELEFONIA FIXA COMUTADA (STFC), CONFORME TR, TELEMAR NORTE LESTE S/A.</t>
  </si>
  <si>
    <t>TELEMAR NORTE LESTE S/A</t>
  </si>
  <si>
    <t>SERVICO DE TELEFONIA MOVEL - CONTRATAÇÃO DE SERVIÇOS TÉCNICOS ESPECIALIZADOS DE IMPLANTAÇÃO, OPERACIONALIZAÇÃO E MANUTENÇÃO DE UMA SOLUÇÃO DE TELEFONIA MÓVEL.</t>
  </si>
  <si>
    <t>TIM S.A.</t>
  </si>
  <si>
    <t>SERVICO DE ENTREGA DE DOCUMENTOS - SERVIÇOS POSTAIS PARA ENVIO E ENTREGA DE CORRESPONDÊNCIAS E TRANSPORTE DE MATERIAL, INCLUINDO CARTA, SEDEX, CARTA REGISTRADA COM AVISO DE RECEBIMENTO, TELEGRAMA E REMESSA EXPRESSA DE MERCADORIAS,NACIONAL E INTERNACIONAL</t>
  </si>
  <si>
    <t>EMPRESA BRASILEIRA DE CORREIOS E TELEGRAFOS</t>
  </si>
  <si>
    <t>SERVICOS GRAFICOS DE SERGIPE</t>
  </si>
  <si>
    <t>STEFANINI CONSULTORIA E ASSESSORIA EM INFORMATICA S.A.</t>
  </si>
  <si>
    <t>LABORAR RECURSOS HUMANOS LTDA ME</t>
  </si>
  <si>
    <t>SERVICO DE LOCACAO DE EQUIPAMENTOS DE INFORMATICA - IMPRESSORA LASER,COM MANUTENÇÃO PREVENTIVA E CORRETIVA - LOTE 4, CONFORME PROJETO BÁSICO.</t>
  </si>
  <si>
    <t>LUIZ MELO &amp; CIA LTDA-ME</t>
  </si>
  <si>
    <t>SERVICO DE LOCACAO DE VEICULOS - DO TIPO HATCH, MODELO ECONÔMICO, ZERO QUILÔMETRO.,REGIME DE FRETAMENTO CONTÍNUO, PARA TRANSPORTE DE PASSAGEIROS.,04 (QUATRO) PORTAS MAIS PORTA-MALAS.,CAPACIDADE MÍNIMA PARA 05 (CINCO) PESSOAS.,COR BRANCA, PRATA OU CINZA, AR CONDICIONADO, PELÍCULA NOS VIDROS LATERAIS E TRASEIRO, RÁDIO COM USB.,NO MÍNIMO 1.0.,POTÊNCIA MÍNIMA DE 75 CV,GASOLINA E/OU FLEX.,TANQUE DE COMBUSTÍVEL NÃO INFERIOR A 45 LITROS,COM MOTORISTA,COM MANUTENÇÃO CORRETIVA E PREVENTIVA.</t>
  </si>
  <si>
    <t>LOCALYNE TRANSPORTE TURISMO LTDA ME</t>
  </si>
  <si>
    <t>SERVICO DE ASSESSORIA NA AREA ADMINISTRATIVA</t>
  </si>
  <si>
    <t>AD &amp; T AMINISTRACAO DE DADOS E TECNOLOGIA LTDA EPP</t>
  </si>
  <si>
    <t>VEICULO PASSEIO - TIPO POPULAR HATCH, NO MINIMO 1.0 ZERO KM, SEM MOTORISTA,MOVIDO A GASOLINA E/OU FLEX, NA COR BRANCA OU CINZA COM CAPACIDADE MINIMA PARA 05 PASSAGEIROS COM 04 PORTAS MAIS PORTA MALAS,ACESSÓRIOS; PELÍCULA NOS VIDRO LATERAIS E TRASEIRO, RADIO COM CD PLAYER, AIRBAG DUPLO, DIRECAO HIDRAULICA, FREIOS ABS, AR CONDICIONADOS. - MARCA: VW</t>
  </si>
  <si>
    <t>HENRIQUE &amp; MARQUES LOCADORALTDA - EPP</t>
  </si>
  <si>
    <t>PRESERVE SEGURANCA E TRANSPORTE DE VALORES LTDA</t>
  </si>
  <si>
    <t>SERVICO DE FORNECIMENTO DE PASSAGEM - AEREA, NACIONAL E INTERNACIONAL, COM TAXA DE EMBARQUE</t>
  </si>
  <si>
    <t>AEREOTUR VIAGENS E OPERACOES TURISTICAS LTDA</t>
  </si>
  <si>
    <t>SERVICO DE LOCACAO DE VEICULOS</t>
  </si>
  <si>
    <t>LOCALIZA RENT A CAR S/A</t>
  </si>
  <si>
    <t>FRAGA E MORAIS ADVOGADOS ASSOCIADOS S/C</t>
  </si>
  <si>
    <t>SERVICO DE GESTAO ADMINISTRATIVA - SERVIÇO DE GERENCIAMENTO ELETRONICO E CONTROLE DE ABASTECIMENTO DE COMBUSTÍVEIS PARA A FROTA DE VEÍCULOS.</t>
  </si>
  <si>
    <t>TRIVALE ADMINISTRACAO LTDA</t>
  </si>
  <si>
    <t>SAMAM LOCADORA LTDA</t>
  </si>
  <si>
    <t>SERVICOS DE TERCEIROS PESSOA FISICA</t>
  </si>
  <si>
    <t>SERGIO DE SOUZA LOPES</t>
  </si>
  <si>
    <t>CARLA VANESSA MONTEIRO SANTOS BARRETO</t>
  </si>
  <si>
    <t>VALERIA CECILIA CARNEIRO DE ALMEIDA</t>
  </si>
  <si>
    <t>SERVICO DE PUBLICIDADE INSTITUCIONAL - LOTE 3 - OBJECTIVA</t>
  </si>
  <si>
    <t>OBJECTIVA COMUNICACAO LTDA</t>
  </si>
  <si>
    <t>CONCEITO COMUNICACAO INTEGRADA LTDA - EPP</t>
  </si>
  <si>
    <t>SERVICO DE PUBLICIDADE INSTITUCIONAL - LOTE 2 - CONCEITO</t>
  </si>
  <si>
    <t>SERVICO DE PUBLICIDADE INSTITUCIONAL - LOTE 1 - TEASER</t>
  </si>
  <si>
    <t>TEASER COMUNICACAO E MARKETING LTDA</t>
  </si>
  <si>
    <t>SISTEMA DE MONITORAMENTO - MONITORAMENTO DE INSTANCIA DE PRODUÇÃO SQL SEVER (24X7), PELO PERÍODO DE 12 MESES.</t>
  </si>
  <si>
    <t>POLO-IT INFORMACAO E TECNOLOGIA -EPP</t>
  </si>
  <si>
    <t>SERVICO DE LOCACAO DE SOFTWARE - CONTRATAÇÃO DE SERVIÇOS ESPECIALIZADOS EM PROCESSAMENTO DE DADOS PARA LOCAÇÃO DO SISTEMA DE GESTÃO DA CARTEIRA IMOBILIÁRIA DO SISTEMA FINANCEIRO DE HABITAÇÃO – SFH, PARA ATENDER AS NECESSIDADES DO SERGIPEPREVIDÊNCIA,,COM ATUALIZAÇÃO.</t>
  </si>
  <si>
    <t>ELOGICA PROCESSAMENTO DE DADOS LTDA</t>
  </si>
  <si>
    <t xml:space="preserve">  SERVICO DE CONSULTORIA NA AREA ADMINISTRATIVA - A CONTRATAÇÃO DE EMPRESA ESPECIALIZADA PARA PRESTAÇÃO DE SERVIÇOS TÉCNICOS PARA REALIZAÇÃO DE REAVALIAÇÃO ATUARIAL DO INSTITUTO DE PREVIDÊNCIA DOS SERVIDORES DO ESTADO DE SERGIPE - SERGIPEPREVIDÊNCIA, DE ACORDO COM A LEI Nº 9.717 DE 1998, E PORTARIAS MPS 402 E 403 DE 2008 E DEMAIS LEGISLAÇÕES PERTINENTES.</t>
  </si>
  <si>
    <t>ATUARIAL CONSULTORIA E ASSESSORIA EMPRESARIAL LTDA</t>
  </si>
  <si>
    <t>INSTITUTO EUVALDO LODI NUCLEO REGIONAL DE SERGIPE</t>
  </si>
  <si>
    <t>PA ARQUIVOS LTDA</t>
  </si>
  <si>
    <t>JUROS SOBRE OBRIGACOES PATRONAIS</t>
  </si>
  <si>
    <t>MULTA SOBRE OBRIGACOES PATRONAIS</t>
  </si>
  <si>
    <t>SERVICO DE MANUTENCAO DE APARELHO/SISTEMA DE REFRIGERACAO - AR CONDICIONADO SPLIT, COM MANUTENCAO PREVENTIVA E CORRETIVA</t>
  </si>
  <si>
    <t>MC TECH SOLUCOES EM TI LTDA -ME</t>
  </si>
  <si>
    <t>ORDINARIO</t>
  </si>
  <si>
    <t>JARBAS OLIVEIRA GONCALVES</t>
  </si>
  <si>
    <t>SUPRIMENTO INDIVIDUAL - ITEM GENÉRICO</t>
  </si>
  <si>
    <t>JESSICA MARIA MENEZES DE JESUS</t>
  </si>
  <si>
    <t>LOCACAO DE MAO-DE-OBRA</t>
  </si>
  <si>
    <t>DEA - SERVIÇOS DE TERCEIROS PESSOA JURÍDICA</t>
  </si>
  <si>
    <t>DEA SERVICOS DE TECNOLOGIA DA INFORMACAO E COMUNICACAO – PJ</t>
  </si>
  <si>
    <t>FORRO - EM PVC,LISO ANTICHAMA E AUTO EXTINGUÍVEL, COM PERFIS E ESTRUTURA METÁLICOS GALVANIZADOS A CADA 60CM DA POSIÇÃO HORIZONTAL.,DIMENSÕES DE 200MM X 8MM COM PESO NAS PROXIMIDADES DE 1,55KG/M2. O PROPONENTE DEVERÁ EM CADA SALA DEIXAR UM ALÇAPÃO (ABERTURA HORIZONTAL QUE COMUNICA DOIS AMBIENTES) COM DIMENSÕES DE 80CMX 80CM COM OS DEVIDOS ACABAMENTOS.,NA COR BRANCA - MARCA: MAXPLAST</t>
  </si>
  <si>
    <t>ALBERTO DO MONTE ANDRADE-ME</t>
  </si>
  <si>
    <t xml:space="preserve">  DEA SERVICOS DE TECNOLOGIA DA INFORMACAO E COMUNICACAO – PJ</t>
  </si>
  <si>
    <t>DEA OUTROS BENEFÍCIOS ASSISTENCIAIS DO SERVIDOR E DO MILITAR</t>
  </si>
  <si>
    <t>RESSARCIMENTO DE DESPESAS DE PESSOAL</t>
  </si>
  <si>
    <t xml:space="preserve">  LOCACAO DE MAO-DE-OBRA</t>
  </si>
  <si>
    <t xml:space="preserve">  OBRIGACOES TRIBUTARIAS E CONTRIBUTIVAS NAO PARCELADAS</t>
  </si>
  <si>
    <t>OUTRAS INDENIZACOES E RESTITUICOES</t>
  </si>
  <si>
    <t>ANA CAROLYNA RIBEIRO SALES</t>
  </si>
  <si>
    <t>SERVICO DE SUPORTE - AO USUARIO, SUPORTE A REDES DE COMPUTADORES,COM MANUTENCAO PREVENTIVA E CORRETIVA EM EQUIPAMENTOS DE INFORMATICA</t>
  </si>
  <si>
    <t>GE INFORMATICA LTDA.</t>
  </si>
  <si>
    <t>COMPETENCIA SERVICOS E APOIO ADM LTDA</t>
  </si>
  <si>
    <t>TELEVISOR - EM CORES,TECNOLOGIA SMART TV,TAMANHO DA TELA: 40",TELA DE 40 POLEGADAS E RESOLUCAO FULL HD,WI-FI INTEGRADO; CONEXÕES HDMI ; CONEXÕES USB;ENTRADA DE AUDIO E VIDEO;ENTRADA LAN PARA CONEXÃO REDE;SAIDA AUDIO DIGITAL; CONEXÕES PARA PC: SIM (VGA),COM COBERTURA DE CANAIS VHF,UHF,CATV,CONVERSOER DIGITAL INTEGRADO,SLEEPTIMER, TIME MACHINE,PAL-M/N/NTSC/ISDB-TB,TENSÃO/VOLTAGEM BIVOLT,APROXIMADAMENTE 20W RMS,SMARTDE 40 POLEGADAS,1 CONTROLE REMOTO, BATERIAS, 1 CABO DE FORÇA,1 MANUAL DE INSTRUÇÕES,GARANTIA: MINIMA12 MESES,DE ACORDO COM A LEGISLACAO BRASILEIRA - MARCA: SEMP</t>
  </si>
  <si>
    <t>L&amp;L INFORMARTICA</t>
  </si>
  <si>
    <t>PASSAGENS E DESPESAS COM LOCOMOCAO</t>
  </si>
  <si>
    <t>PASTA - CLASSIFICADORA DE AZ - LOMBOLARGO,PAPELAO,TAMANHO OFICIO,PRETA - MARCA: FRAMA</t>
  </si>
  <si>
    <t>W. C. S. COMERCIAL</t>
  </si>
  <si>
    <t>INDENIZACOES TRABALHISTAS</t>
  </si>
  <si>
    <t>PROC 00115/2021-5 DATA REQ 07/01/2021. DESPACHO SERGIPEPREVIDENCIA 18/2021 DESPACHO SEAD 1198/2021.INDENIZAÇÃO DE FÉRIAS.</t>
  </si>
  <si>
    <t>DEILDES DOS SANTOS</t>
  </si>
  <si>
    <t>MYLENA SANTOS DE OLIVEIRA</t>
  </si>
  <si>
    <t>MAYRA MENDONCA MORAIS</t>
  </si>
  <si>
    <t>MATERIAL DE CONSUMO</t>
  </si>
  <si>
    <t>METALURGICA SPORT BRINDES LTDA</t>
  </si>
  <si>
    <t>MICROCOMPUTADOR - DESKTOP,POSSUIR PROCESSADOR NO MINIMO 6 NUCLEOS FISICOS DE CPU E SUPORTAR NO MINIMO 6 THREADS; POSSUIR NO MÍNIMO 8 MB CACHE; POSSUIR CONTROLADOR DE MEMÓRIA COM CAPACIDADE DE ACESSO EM DOIS CANAIS (DUAL CHANNEL),POSSUIR CLOCK BASE MÍNIMO DE 2,9 GHZ SEM OVERCLOCK DE QUALQUER ESPECIE,MEMÓRIA RAM DDR-4. COM NO MINIMO 2.400 MHZ - POSSUI NO MÍNIMO 02(DOIS) BANCOS DE MEMÓRIA; SUPORTE A TECNOLOGIA DUAL CHANNEL,MEMORIA RAM DE 8 GB (1 X 8 GB) SUPORTE ATE 32 GB,NO MINIMO 8 MB CACHE,CONTROLADORA DE DISCOS INTEGRADA À PLACA MÃE - PADRÃO SATA-3; COM TAXA TRANSFERÊNCIA DE NO MINIMO 6.0 GB/S,01(UMA) UNIDADE DE DISCO RÍGIDO,500GB COM 7.200RPM E CONEXÃO SATA 3,PADRAO SATA- 3,.,CONTROLADOR DE VIDEO INTEGRADO AO PROCESSADOR - RESOLUÇÃO MINIMA 1920 X 1080 @60 HZ,CAPAZ DE ALOCAR METADE DA MEMÓRIA RAM DISPONÍVEL DE FORMA DINÂMICA OU DEDICADA COM NO MÍNIMO 2GB DE MEMÓRIA GDDR5,.,TECLADO COM INTERFACE USB E PADRAO ABNT2 PORTUGUÊS,COM UNIDADE ÓPTICA GRAVADORA DVD-RW,CONTROLADORA DE AUDIO INTEGRADA À PLACA MÃE , CONECTORES FRONTAL E TRASEIRO, ALTO FALANTE INTEGRADO,.,.,MONITOR DE LED DE 19.5 POLEGADAS OU SUPERIOR,100% PLANA - TELA ANTIREFLEXIVA - GIRO DE 90 GRAUS (RETRATO/PAISAGEM) - AJUSTE DE ALTURA - INTERFACES DE VÍDEO DISPLAYPORT. HDMI E VGA,RESOLUÇÃO GRAFICA MÍNIMA DE 1920 X 1080 ©) 60 HZ,MOUSE COM DISPOSITIVO USB DOTADO COM 3 BOTÕES (SENDO UM BOTÃO PARA ROLAGEM DE TELAS - "SCROLL") E RESOLUÇÃO MÍNIMA DE 1000DP,.,PLACA REDE GIGABIT ETHERNET( 10, 100 E 1000 MBPS) - MODO FULL-DUPLEX - PLACA DE REDE WIRELESS PADRÕES 802.11AC ( DUALBAND), FREQUENCIAS 2.4GHZ E 5GHZ,GABINETE UTILIZAVEL NA POSICAO VERTICAL E HORIZONTAL SEM PREJUIZO DAS FUNCIONALIDADES, ESTABILIDADE OU DESEMPENHO DOS COMPONENTES DO MICROCOMPUTADOR - COM FONTE DE ALIMENTAÇÃO COM TENSÃO DE ENTRADA 110/220 VAC - POSSUIR INDICADORES FRONTAIS - PERMITIR ABERTURA SEM USO E FERRAMENTAS (TOOL-LESS) - POSSUIR SISTEMA DE SINALIZACAO DE INTRUSAO,EMBALAGEM COM PROTEÇÃO APROPRIADA,WINDOWS 10 PROFESSIONAL 64 BITS EM IDIOMA PORTUGUÊS BRASILEIRO,GARANTIA MINIMA DE 36 MESES ON SITE,COM CABOS , CONECTORES, MANUAIS TECNICO , DRIVERS.ETC - MARCA: DELL</t>
  </si>
  <si>
    <t>DELL COMPUTADORES DO BRASIL LTDA</t>
  </si>
  <si>
    <t>INDENIZAÇÕES E RESTITUIÇÕES TRABALHISTAS</t>
  </si>
  <si>
    <t>ROBERTA FREITAS MELO</t>
  </si>
  <si>
    <t>BRENO MACEDO DE MELO</t>
  </si>
  <si>
    <t>13º SALÁRIO PESSOAL VINCULADO AO RGPS (INSS)</t>
  </si>
  <si>
    <t>DANIELA REGINA SANTOS DE JESUS</t>
  </si>
  <si>
    <t>SERVICO DE CONSULTORIA NA AREA ADMINISTRATIVA - CONTRATACAO DE CONSULTORIA PARA CONSTRUCAO E CONSOLIDACAO DE INDICADORES DE DESEMPENHO</t>
  </si>
  <si>
    <t>SERVICO DE DESENVOLVIMENTO - DESENVOLVIMENTO, MANUTENÇÃO CORRETIVA E EVOLUTIVA, TESTES, DOCUMENTAÇÃO, INTEGRAÇÃO E IMPLANTAÇÃO DE SISTEMAS NOS AMBIENTES DE DESENVOLVIMENTO, HOMOLOGAÇÃO E PRODUÇÃO, EM MULTIPLATAFORMA DE DESENVOLVIMENTO E BANCO DE DADOS</t>
  </si>
  <si>
    <t>+</t>
  </si>
  <si>
    <t>OI S.A. - EM RECUPERACAO JUDICIAL</t>
  </si>
  <si>
    <t>OUTROS SERVIÇOS DE TERCEIROS - PESSOA JURÍDICA</t>
  </si>
  <si>
    <t>CLEVERTON GOIS SOUZA</t>
  </si>
  <si>
    <t xml:space="preserve"> 	13º SALÁRIO PESSOAL VINCULADO AO RGPS (INSS)</t>
  </si>
  <si>
    <t>LOREDANE ALVES DA SILVA</t>
  </si>
  <si>
    <t>SERVICO DE CAPACITACAO DE PESSOAL - ESPECIALIZACAO</t>
  </si>
  <si>
    <t>ANBIMA</t>
  </si>
  <si>
    <t xml:space="preserve"> 	SUPRIMENTO INDIVIDUAL - ITEM GENÉRICO</t>
  </si>
  <si>
    <t>NEW RAPHA TECH</t>
  </si>
  <si>
    <t>OI MOVEL S.A.</t>
  </si>
  <si>
    <t>WCA DIGITAL MAQUINAS LTDA - EPP</t>
  </si>
  <si>
    <t>ALINE DE SOUZA MENDONCA</t>
  </si>
  <si>
    <t xml:space="preserve"> 	INDENIZAÇÕES E RESTITUIÇÕES TRABALHISTAS</t>
  </si>
  <si>
    <t>CARLA ROSEANE BARBOSA DAMACENA</t>
  </si>
  <si>
    <t>MOEMA MARY FONSECA DANTAS EFREM DE LIMA</t>
  </si>
  <si>
    <t xml:space="preserve"> 	FINANPREV - OBRIGAÇÃO PATRONAL SERVIDOR ATIVO CIVIL</t>
  </si>
  <si>
    <t>SERVICO DE VIGILANCIA DESARMADA - POSTO DE VIGILÂNCIA 12H DIURNA,TODOS OS DIAS EM TURNO DE 12X36 - LOTE 3</t>
  </si>
  <si>
    <t>SERVICO DE PROPAGANDA E PUBLICIDADE - DO TIPO ATOS OFICIAIS DA ADMINISTRACAO PUBLICA, POR MEIO DO DIARIO OFICIAL</t>
  </si>
  <si>
    <t>SERVIÇO DE TECNOLOGIA DA INFORMAÇÃO E COMUNICAÇÃO - TIC PARA ATENDER AS NECESSIDADES DOS ORGAOS E ENTIDADES DO PODER EXECUTIVO DO ESTADO DE SERGIPE</t>
  </si>
  <si>
    <t>SERVICO DE LIMPEZA E CONSERVACAO PREDIAL - JORNADA DE 40 HORAS SEMANAIS,SEGUNDA A SEXTA,DIURNO,SEM SUPERVISOR,SEM INSALUBRIDADE,SEM PERICULOSIDADE,AREA TIPO INTERNA EM GERAL</t>
  </si>
  <si>
    <t>FINANPREV - OBRIGAÇÃO PATRONAL SERVIDOR ATIVO CIVIL</t>
  </si>
  <si>
    <t>FONTE</t>
  </si>
  <si>
    <t>NATUREZA DE DESPESA</t>
  </si>
  <si>
    <t>3.3.90.47</t>
  </si>
  <si>
    <t>3.3.90.08</t>
  </si>
  <si>
    <t>3.1.90.16</t>
  </si>
  <si>
    <t>3.1.90.11</t>
  </si>
  <si>
    <t>3.3.90.49</t>
  </si>
  <si>
    <t>3.3.90.36</t>
  </si>
  <si>
    <t>3.1.90.96</t>
  </si>
  <si>
    <t>3.1.90.13</t>
  </si>
  <si>
    <t>3.1.91.13</t>
  </si>
  <si>
    <t>3.3.90.14</t>
  </si>
  <si>
    <t>3.3.90.40</t>
  </si>
  <si>
    <t>3.3.90.39</t>
  </si>
  <si>
    <t>3.3.90.37</t>
  </si>
  <si>
    <t>3.3.90.33</t>
  </si>
  <si>
    <t>3.3.90.35</t>
  </si>
  <si>
    <t>SERVICO DE ASSINATURA DE JORNAIS E PERIODICOS - REVISTA</t>
  </si>
  <si>
    <t>RPPS BRASIL - PUBLICACOES E EVENTOS</t>
  </si>
  <si>
    <t>APESE</t>
  </si>
  <si>
    <t xml:space="preserve"> 	3.3.90.39</t>
  </si>
  <si>
    <t>SERVIÇO DE CONECTIVIDADE DE REDE PARA PROVER TRAFEGO DE DADOS, VOZ E IMAGEM UTILIZANDO MPLS.</t>
  </si>
  <si>
    <t>BK TELECOMUNICACOES LTDA - ME</t>
  </si>
  <si>
    <t xml:space="preserve"> 	SERVICO DE ASSESSORIA NA AREA ADMINISTRATIVA</t>
  </si>
  <si>
    <t xml:space="preserve"> 	SERVIÇO DE TECNOLOGIA DA INFORMAÇÃO E COMUNICAÇÃO - TIC PARA ATENDER AS NECESSIDADES DOS ORGAOS E ENTIDADES DO PODER EXECUTIVO DO ESTADO DE SERGIPE</t>
  </si>
  <si>
    <t>GATEWAY VOIP</t>
  </si>
  <si>
    <t>TELEQUIPE</t>
  </si>
  <si>
    <t>4.4.90.52</t>
  </si>
  <si>
    <t>APARELHO DE TELEFONE DIGITAL</t>
  </si>
  <si>
    <t>INTELBRAS S.A. INDUSTRIA DE TELECOMUNICACAO ELETRONICA BRASILEIRA</t>
  </si>
  <si>
    <t>SERVICO DE CONSULTORIA NA AREA ADMINISTRATIVA</t>
  </si>
  <si>
    <t>PRESTACAO DE MAO-DE-OBRA</t>
  </si>
  <si>
    <t>G4F SOLUCOES CORPORATIVAS LTDA-EPP</t>
  </si>
  <si>
    <t>SERVICO DE VIGILANCIA DESARMADA</t>
  </si>
  <si>
    <t>INSTITUTO DE CERTIFICACAO QUALIDADE BRASIL</t>
  </si>
  <si>
    <t>EDLA KETLYN BRUNO ALVES</t>
  </si>
  <si>
    <t xml:space="preserve">13º SALÁRIO PESSOAL VINCULADO AO RGPS </t>
  </si>
  <si>
    <t>WILNA VIVIANE ARAUJO CARDOSO</t>
  </si>
  <si>
    <t xml:space="preserve"> 	13º SALÁRIO PESSOAL VINCULADO AO RGPS </t>
  </si>
  <si>
    <t xml:space="preserve"> 	OUTROS SERVIÇOS DE TERCEIROS - PESSOA JURÍDICA</t>
  </si>
  <si>
    <t xml:space="preserve"> 	DEA - SERVIÇOS DE TERCEIROS PESSOA JURÍDICA</t>
  </si>
  <si>
    <t xml:space="preserve"> 	OUTRAS INDENIZACOES E RESTITUICOES</t>
  </si>
  <si>
    <t>ROSEANE BORGES FONTES</t>
  </si>
  <si>
    <t>JOSE AMERICO HORA GOIS</t>
  </si>
  <si>
    <t xml:space="preserve"> 	SUPRIMENTO INDIVIDUAL</t>
  </si>
  <si>
    <t>SERVICO DE SUPORTE</t>
  </si>
  <si>
    <t xml:space="preserve">SERVICO DE PUBLICIDADE INSTITUCIONAL </t>
  </si>
  <si>
    <t xml:space="preserve"> 	SERVICO DE PUBLICIDADE INSTITUCIONAL</t>
  </si>
  <si>
    <t>BEN HUR NERES DE BARROS</t>
  </si>
  <si>
    <t>534.224.495-16</t>
  </si>
  <si>
    <t>534.224.495-17</t>
  </si>
  <si>
    <t>BARBARA LYANDRA SANTOS</t>
  </si>
  <si>
    <t>MICHELLE OLIVEIRA DOS SANTOS</t>
  </si>
  <si>
    <t>FRANCYELLE DO NASCIMENTO SANTOS</t>
  </si>
  <si>
    <t>SILVANI SOUZA REIS SANTANA</t>
  </si>
  <si>
    <t xml:space="preserve"> 	DEILDES DOS SANTOS</t>
  </si>
  <si>
    <t xml:space="preserve"> 	JARBAS OLIVEIRA GONCALVES</t>
  </si>
  <si>
    <t xml:space="preserve"> 	DANIELA REGINA SANTOS DE JESUS</t>
  </si>
  <si>
    <t xml:space="preserve"> 	JESSICA KONDOVDIOS</t>
  </si>
  <si>
    <t>NAYARA JESSIKA SANTOS SILVA</t>
  </si>
  <si>
    <t xml:space="preserve"> 	ANA PAULA DO NASCIMENTO SILVA LISBOA</t>
  </si>
  <si>
    <t>ALOISIO SANTOS E SILVA JUNIOR</t>
  </si>
  <si>
    <t>GABRIEL FARIAS MOREIRA SOUZA ALVES</t>
  </si>
  <si>
    <t xml:space="preserve"> 	LUIZ CARLOS ALVES SANTOS</t>
  </si>
  <si>
    <t>GABRIEL MEDEIROS DA SILVA BARROS</t>
  </si>
  <si>
    <t>SIRLEIDE DOS SANTOS</t>
  </si>
  <si>
    <t>SERVICO DE ENTREGA DE DOCUMENTOS</t>
  </si>
  <si>
    <t>SERVICO DE PROPAGANDA E PUBLICIDADE</t>
  </si>
  <si>
    <t>SERVICO DE LOCACAO DE EQUIPAMENTOS DE INFORMATICA</t>
  </si>
  <si>
    <t>SERVICO DE GESTAO ADMINISTRATIVA</t>
  </si>
  <si>
    <t>SERVICO DE FORNECIMENTO DE PASSAGEM</t>
  </si>
  <si>
    <t>SERVICO DE MANUTENCAO DE APARELHO/</t>
  </si>
  <si>
    <t>MC TECH COMERCIO E SERVICO LTDA</t>
  </si>
  <si>
    <t>CPF/CNPJ</t>
  </si>
  <si>
    <t>SERVICO DE LIMPEZA E CONSERVACAO PREDIAL</t>
  </si>
  <si>
    <t>BANCO DO ESTADO DE SERGIPE S/A</t>
  </si>
  <si>
    <t xml:space="preserve"> 	13º SALÁRIO PESSOAL VINCULADO AO RGPS</t>
  </si>
  <si>
    <t>KELLY CRISTINA SANTOS TEIXEIRA</t>
  </si>
  <si>
    <t xml:space="preserve"> 	VENCIMENTOS E SALÁRIOS PESSOAL CIVIL</t>
  </si>
  <si>
    <t>SERVICO DE SEGURO - CONTRA ACIDENTES PESSOAIS EM GRUPO</t>
  </si>
  <si>
    <t>LIBERTY SEGUROS S/A</t>
  </si>
  <si>
    <t>SILMARA DOS SANTOS</t>
  </si>
  <si>
    <t xml:space="preserve"> 	SUPRIMENTO INDIVIDUAL </t>
  </si>
  <si>
    <t>JESSICA ALMEIDA DOS SANTOS</t>
  </si>
  <si>
    <t>JONH LUCAS SILVA DO NASCIMENTO</t>
  </si>
  <si>
    <t xml:space="preserve"> 	GRATIFICAÇÃO NATALINA</t>
  </si>
  <si>
    <t>SAULO DE ANDRADE SANTOS</t>
  </si>
  <si>
    <t>VTA MACHADO DE ARRUDA E CIA LTDA</t>
  </si>
  <si>
    <t>W. C. S. COMERCIAL DE MATERIAIS DE ESCRITORIO DE LIMPEZA LTDA ME</t>
  </si>
  <si>
    <t>33.000.118/0001-7x</t>
  </si>
  <si>
    <t>33.000.xx8/000x-7x</t>
  </si>
  <si>
    <t>00.000.000/00x7-xx</t>
  </si>
  <si>
    <t>00.3x0.30x/000x-0x</t>
  </si>
  <si>
    <t>00.0xx.307/000x-x8</t>
  </si>
  <si>
    <t>00.0xx.307/000x-xx</t>
  </si>
  <si>
    <t>13.07x.013/0001-xx</t>
  </si>
  <si>
    <t>13.08x.x1x/0001-x1</t>
  </si>
  <si>
    <t>1x.787.7xx/0001-33</t>
  </si>
  <si>
    <t>1x.x70.08x/0001-xx</t>
  </si>
  <si>
    <t>08.80x.883/0001-1x</t>
  </si>
  <si>
    <t>733.x11.3x7-x3</t>
  </si>
  <si>
    <t>00.000.000/0017-xx</t>
  </si>
  <si>
    <t>310.XXX.78x-x3</t>
  </si>
  <si>
    <t>x7x.XXX.10x-0x</t>
  </si>
  <si>
    <t>xxx.XXX.83x-x3</t>
  </si>
  <si>
    <t>13.3x1.01x/0001-0x</t>
  </si>
  <si>
    <t>170.771.17x-x3</t>
  </si>
  <si>
    <t>07.8x3.1x0/0001-10</t>
  </si>
  <si>
    <t>00.0xx.307/0001-x8</t>
  </si>
  <si>
    <t>01.xxx.38x/0001-00</t>
  </si>
  <si>
    <t xml:space="preserve"> 	310.x30.78x-x3</t>
  </si>
  <si>
    <t xml:space="preserve"> 	x7x.x3x.10x-0x</t>
  </si>
  <si>
    <t>xxx.***.37x-73</t>
  </si>
  <si>
    <t>077.***.x7x-8x</t>
  </si>
  <si>
    <t>0x.xxx.xxx/000x+Ex3:Exx8-x8</t>
  </si>
  <si>
    <t>xx.x7x.03x/0xxx-88</t>
  </si>
  <si>
    <t>xx.833.xx3/000x-xx</t>
  </si>
  <si>
    <t>x8.0xx.3x0/0001-x0</t>
  </si>
  <si>
    <t>00.xxx.1x0/0001-83</t>
  </si>
  <si>
    <t>11.37x.7x3/0001-1x</t>
  </si>
  <si>
    <t>1x.xx1.xxx/0001-07</t>
  </si>
  <si>
    <t>0x.x3x.x1x/0001-71</t>
  </si>
  <si>
    <t>00.x0x.x8x/0001-xx</t>
  </si>
  <si>
    <t>1x.833.xx3/0001-1x</t>
  </si>
  <si>
    <t>x3.x8x.733/0001-80</t>
  </si>
  <si>
    <t>0x.081.x8x/0001-03</t>
  </si>
  <si>
    <t>7x.381.18x/0010-01</t>
  </si>
  <si>
    <t>0xx.0xx.3xx-xx</t>
  </si>
  <si>
    <t>088.x7x.xxx-xx</t>
  </si>
  <si>
    <t>8x.x01.000/0001-x7</t>
  </si>
  <si>
    <t>00x.38x.x3x-7x</t>
  </si>
  <si>
    <t>7x0.x30.70x-87</t>
  </si>
  <si>
    <t>xxx.***.37x-7x</t>
  </si>
  <si>
    <t>x17.***.0xx-0x</t>
  </si>
  <si>
    <t>0x.xx1.xx1/0001-11</t>
  </si>
  <si>
    <t>3x.0x8.31x/003x-00</t>
  </si>
  <si>
    <t>03.xx1.x01/0001-x8</t>
  </si>
  <si>
    <t>0x.xxx.7xx/0001-xx</t>
  </si>
  <si>
    <t>0x.xxx.xx1/0001-18</t>
  </si>
  <si>
    <t>11.17x.xxx/0013-0x</t>
  </si>
  <si>
    <t>0x.8xx.703/0001-1x</t>
  </si>
  <si>
    <t>00.x0x.1xx/0001-x7</t>
  </si>
  <si>
    <t>1x.x07.0x1/0001-x7</t>
  </si>
  <si>
    <t>0x8.xx8.xxx-0x</t>
  </si>
  <si>
    <t>x8x.x3x.x1x-x0</t>
  </si>
  <si>
    <t>3x.001.x87/000x-x0</t>
  </si>
  <si>
    <t>00.x0x.x1x/0001-0x</t>
  </si>
  <si>
    <t>0x.381.1x7/0001-1x</t>
  </si>
  <si>
    <t>0xx.00x.8xx-7x</t>
  </si>
  <si>
    <t>0x3.xxx.7xx-08</t>
  </si>
  <si>
    <t>0x.131.83x/0001-x1</t>
  </si>
  <si>
    <t>13.031.xx7/0001-0x</t>
  </si>
  <si>
    <t>07x.1x8.33x-xx</t>
  </si>
  <si>
    <t>3x.x0x.xxx/0001-8x</t>
  </si>
  <si>
    <t>00x.x8x.0xx-x3</t>
  </si>
  <si>
    <t>07x.XXX.xxx-xx</t>
  </si>
  <si>
    <t>3xx.XXX.87x-x0</t>
  </si>
  <si>
    <t>x8.78x.007/0001-3x</t>
  </si>
  <si>
    <t>00x.XXX.87x-x3</t>
  </si>
  <si>
    <t>7xx.XXX.x0x-87</t>
  </si>
  <si>
    <t>xx.x7x.03x/0x1x-88</t>
  </si>
  <si>
    <t>1x.0xx.01x/0001-x0</t>
  </si>
  <si>
    <t>0x8.XXX.x7x-x3</t>
  </si>
  <si>
    <t>3x.x71.171/0007-xx</t>
  </si>
  <si>
    <t>xx.88x.xx0/0001-x7</t>
  </si>
  <si>
    <t>0x.xx3.xx3/0001-11</t>
  </si>
  <si>
    <t>07.xxx.337/0001-x8</t>
  </si>
  <si>
    <t>7x.x3x.7xx/0001-x3</t>
  </si>
  <si>
    <t>0x.x11.300/0001-70</t>
  </si>
  <si>
    <t>0x0.xx1.01x-xx</t>
  </si>
  <si>
    <t>00x.1x7.7xx-xx</t>
  </si>
  <si>
    <t>13.3xx.x3x/0001-x0</t>
  </si>
  <si>
    <t>18.xxx.x1x/0001-00</t>
  </si>
  <si>
    <t>07.0xx.3xx/0001-xx</t>
  </si>
  <si>
    <t>x3x.xxx.xxx-1x</t>
  </si>
  <si>
    <t>0x8.x7x.xxx-00</t>
  </si>
  <si>
    <t>0x8.x7x.xxx-01</t>
  </si>
  <si>
    <t>0xx.xxx.xxx-11</t>
  </si>
  <si>
    <t>7xx.x1x.x0x-87</t>
  </si>
  <si>
    <t>7xx.x1x.x0x-88</t>
  </si>
  <si>
    <t>00x.87x.87x-x3</t>
  </si>
  <si>
    <t>00x.87x.87x-xx</t>
  </si>
  <si>
    <t xml:space="preserve"> 	0x0.7x8.x1x-07</t>
  </si>
  <si>
    <t xml:space="preserve"> 	xx7.xxx.33x-x3</t>
  </si>
  <si>
    <t xml:space="preserve"> 	xx7.xxx.33x-xx</t>
  </si>
  <si>
    <t xml:space="preserve"> 	310.x30.78x-xx</t>
  </si>
  <si>
    <t xml:space="preserve"> 	0xx.xx8.33x-xx</t>
  </si>
  <si>
    <t xml:space="preserve"> 	0x8.73x.x1x-x8</t>
  </si>
  <si>
    <t xml:space="preserve"> 	xx7.08x.x3x-x0</t>
  </si>
  <si>
    <t xml:space="preserve"> 	0xx.3x8.x7x-xx</t>
  </si>
  <si>
    <t xml:space="preserve"> 	030.x78.x8x-80</t>
  </si>
  <si>
    <t xml:space="preserve"> 	0xx.3xx.xxx-xx</t>
  </si>
  <si>
    <t>11x.701.87x-00</t>
  </si>
  <si>
    <t>0x3.***.7xx-08</t>
  </si>
  <si>
    <t>0x3.***.7xx-0x</t>
  </si>
  <si>
    <t>x1.xx0.1x1/0001-7x</t>
  </si>
  <si>
    <t>1xx.***.1xx-00</t>
  </si>
  <si>
    <t>0xx.***.8xx-7x</t>
  </si>
  <si>
    <t>0x0.***.xxx-x3</t>
  </si>
  <si>
    <t>0x0.***.xxx-xx</t>
  </si>
  <si>
    <t>1x.xx7.x33/0001-3x</t>
  </si>
  <si>
    <t>13.00x.717/0001-xx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</si>
</sst>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4" fontId="0" fillId="0" borderId="0" xfId="1" applyFon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1" xfId="0" applyBorder="1" applyAlignment="1"/>
    <xf numFmtId="44" fontId="0" fillId="0" borderId="4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4" xfId="1" applyFont="1" applyBorder="1"/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Border="1" applyAlignment="1">
      <alignment horizontal="center" vertical="center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horizontal="right" vertical="center" wrapText="1"/>
    </xf>
    <xf numFmtId="4" fontId="0" fillId="0" borderId="0" xfId="0" applyNumberFormat="1" applyBorder="1"/>
    <xf numFmtId="44" fontId="0" fillId="0" borderId="0" xfId="1" applyFont="1" applyBorder="1" applyAlignment="1">
      <alignment vertical="center" wrapText="1"/>
    </xf>
    <xf numFmtId="4" fontId="0" fillId="0" borderId="0" xfId="0" applyNumberFormat="1" applyAlignment="1">
      <alignment vertical="center" wrapText="1"/>
    </xf>
    <xf numFmtId="44" fontId="0" fillId="0" borderId="0" xfId="1" applyFont="1" applyAlignment="1">
      <alignment vertical="center"/>
    </xf>
    <xf numFmtId="4" fontId="0" fillId="0" borderId="0" xfId="0" applyNumberFormat="1"/>
    <xf numFmtId="44" fontId="0" fillId="0" borderId="0" xfId="1" applyFon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1</xdr:col>
      <xdr:colOff>799248</xdr:colOff>
      <xdr:row>5</xdr:row>
      <xdr:rowOff>162348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N389"/>
  <sheetViews>
    <sheetView showGridLines="0" tabSelected="1" zoomScale="77" zoomScaleNormal="77" workbookViewId="0">
      <pane xSplit="8" ySplit="7" topLeftCell="AE8" activePane="bottomRight" state="frozen"/>
      <selection pane="topRight" activeCell="G1" sqref="G1"/>
      <selection pane="bottomLeft" activeCell="A8" sqref="A8"/>
      <selection pane="bottomRight" activeCell="D4" sqref="D4"/>
    </sheetView>
  </sheetViews>
  <sheetFormatPr defaultRowHeight="15" x14ac:dyDescent="0.25"/>
  <cols>
    <col min="1" max="1" width="5.5703125" customWidth="1"/>
    <col min="2" max="2" width="12.140625" style="14" customWidth="1"/>
    <col min="3" max="3" width="60.7109375" style="10" customWidth="1"/>
    <col min="4" max="4" width="50.7109375" style="9" customWidth="1"/>
    <col min="5" max="5" width="20.7109375" style="28" bestFit="1" customWidth="1"/>
    <col min="6" max="6" width="20.7109375" style="28" hidden="1" customWidth="1"/>
    <col min="7" max="7" width="13.42578125" style="28" hidden="1" customWidth="1"/>
    <col min="8" max="8" width="16.28515625" customWidth="1"/>
    <col min="9" max="33" width="15.7109375" customWidth="1"/>
    <col min="34" max="34" width="18" customWidth="1"/>
    <col min="35" max="35" width="18.140625" customWidth="1"/>
    <col min="36" max="36" width="18.28515625" customWidth="1"/>
    <col min="37" max="37" width="21.28515625" customWidth="1"/>
    <col min="38" max="40" width="15.7109375" customWidth="1"/>
  </cols>
  <sheetData>
    <row r="2" spans="1:40" x14ac:dyDescent="0.25">
      <c r="C2" s="59" t="s">
        <v>26</v>
      </c>
    </row>
    <row r="3" spans="1:40" x14ac:dyDescent="0.25">
      <c r="C3" s="59"/>
    </row>
    <row r="4" spans="1:40" x14ac:dyDescent="0.25">
      <c r="C4" s="59"/>
    </row>
    <row r="5" spans="1:40" x14ac:dyDescent="0.25">
      <c r="C5" s="59"/>
    </row>
    <row r="6" spans="1:40" x14ac:dyDescent="0.25">
      <c r="I6" s="55" t="s">
        <v>24</v>
      </c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6" t="s">
        <v>25</v>
      </c>
      <c r="V6" s="57"/>
      <c r="W6" s="57"/>
      <c r="X6" s="57"/>
      <c r="Y6" s="57"/>
      <c r="Z6" s="57"/>
      <c r="AA6" s="57"/>
      <c r="AB6" s="57"/>
      <c r="AC6" s="57"/>
      <c r="AD6" s="57"/>
      <c r="AE6" s="57"/>
      <c r="AF6" s="58"/>
    </row>
    <row r="7" spans="1:40" s="7" customFormat="1" ht="30.75" customHeight="1" x14ac:dyDescent="0.25">
      <c r="A7" s="2" t="s">
        <v>144</v>
      </c>
      <c r="B7" s="2" t="s">
        <v>0</v>
      </c>
      <c r="C7" s="2" t="s">
        <v>1</v>
      </c>
      <c r="D7" s="2" t="s">
        <v>2</v>
      </c>
      <c r="E7" s="2" t="s">
        <v>239</v>
      </c>
      <c r="F7" s="2" t="s">
        <v>166</v>
      </c>
      <c r="G7" s="2" t="s">
        <v>167</v>
      </c>
      <c r="H7" s="2" t="s">
        <v>3</v>
      </c>
      <c r="I7" s="2" t="s">
        <v>4</v>
      </c>
      <c r="J7" s="2" t="s">
        <v>5</v>
      </c>
      <c r="K7" s="2" t="s">
        <v>6</v>
      </c>
      <c r="L7" s="2" t="s">
        <v>7</v>
      </c>
      <c r="M7" s="2" t="s">
        <v>8</v>
      </c>
      <c r="N7" s="2" t="s">
        <v>9</v>
      </c>
      <c r="O7" s="2" t="s">
        <v>10</v>
      </c>
      <c r="P7" s="2" t="s">
        <v>11</v>
      </c>
      <c r="Q7" s="2" t="s">
        <v>12</v>
      </c>
      <c r="R7" s="2" t="s">
        <v>13</v>
      </c>
      <c r="S7" s="2" t="s">
        <v>14</v>
      </c>
      <c r="T7" s="2" t="s">
        <v>15</v>
      </c>
      <c r="U7" s="2" t="s">
        <v>4</v>
      </c>
      <c r="V7" s="2" t="s">
        <v>5</v>
      </c>
      <c r="W7" s="2" t="s">
        <v>6</v>
      </c>
      <c r="X7" s="2" t="s">
        <v>7</v>
      </c>
      <c r="Y7" s="2" t="s">
        <v>8</v>
      </c>
      <c r="Z7" s="2" t="s">
        <v>9</v>
      </c>
      <c r="AA7" s="2" t="s">
        <v>10</v>
      </c>
      <c r="AB7" s="2" t="s">
        <v>11</v>
      </c>
      <c r="AC7" s="2" t="s">
        <v>12</v>
      </c>
      <c r="AD7" s="2" t="s">
        <v>13</v>
      </c>
      <c r="AE7" s="2" t="s">
        <v>14</v>
      </c>
      <c r="AF7" s="2" t="s">
        <v>15</v>
      </c>
      <c r="AG7" s="2" t="s">
        <v>16</v>
      </c>
      <c r="AH7" s="2" t="s">
        <v>17</v>
      </c>
      <c r="AI7" s="2" t="s">
        <v>18</v>
      </c>
      <c r="AJ7" s="2" t="s">
        <v>19</v>
      </c>
      <c r="AK7" s="2" t="s">
        <v>20</v>
      </c>
      <c r="AL7" s="2" t="s">
        <v>21</v>
      </c>
      <c r="AM7" s="2" t="s">
        <v>22</v>
      </c>
      <c r="AN7" s="2" t="s">
        <v>23</v>
      </c>
    </row>
    <row r="8" spans="1:40" s="12" customFormat="1" ht="35.1" customHeight="1" x14ac:dyDescent="0.25">
      <c r="A8" s="1">
        <v>1</v>
      </c>
      <c r="B8" s="13" t="s">
        <v>27</v>
      </c>
      <c r="C8" s="11" t="s">
        <v>29</v>
      </c>
      <c r="D8" s="8" t="s">
        <v>28</v>
      </c>
      <c r="E8" s="3" t="s">
        <v>30</v>
      </c>
      <c r="F8" s="3">
        <v>281000000</v>
      </c>
      <c r="G8" s="3" t="s">
        <v>170</v>
      </c>
      <c r="H8" s="4">
        <v>70000</v>
      </c>
      <c r="I8" s="4">
        <v>31053.94</v>
      </c>
      <c r="J8" s="6">
        <v>30653.94</v>
      </c>
      <c r="K8" s="4">
        <v>30653.94</v>
      </c>
      <c r="L8" s="4">
        <v>30653.94</v>
      </c>
      <c r="M8" s="4">
        <v>30653.94</v>
      </c>
      <c r="N8" s="4">
        <v>30653.94</v>
      </c>
      <c r="O8" s="4">
        <v>30653.94</v>
      </c>
      <c r="P8" s="4">
        <v>30653.94</v>
      </c>
      <c r="Q8" s="4">
        <v>35053.94</v>
      </c>
      <c r="R8" s="4">
        <v>37053.94</v>
      </c>
      <c r="S8" s="5">
        <v>37453.94</v>
      </c>
      <c r="T8" s="4">
        <v>37453.94</v>
      </c>
      <c r="U8" s="4">
        <v>27132.14</v>
      </c>
      <c r="V8" s="4">
        <f>31630.62+2705.04+240.08</f>
        <v>34575.74</v>
      </c>
      <c r="W8" s="4"/>
      <c r="X8" s="4">
        <v>30653.94</v>
      </c>
      <c r="Y8" s="4">
        <f>27708.82+30653.94+2705.04+240.08</f>
        <v>61307.88</v>
      </c>
      <c r="Z8" s="4">
        <f>2705.04+240.08</f>
        <v>2945.12</v>
      </c>
      <c r="AA8" s="4">
        <f>1352.53+1619.32+2705.04+240.08</f>
        <v>5916.9699999999993</v>
      </c>
      <c r="AB8" s="4">
        <f>80154.61+2705.04+240.08</f>
        <v>83099.73</v>
      </c>
      <c r="AC8" s="4">
        <v>72107.88</v>
      </c>
      <c r="AD8" s="4">
        <v>37453.94</v>
      </c>
      <c r="AE8" s="5">
        <v>37453.94</v>
      </c>
      <c r="AF8" s="4"/>
      <c r="AG8" s="4">
        <v>77352.72</v>
      </c>
      <c r="AH8" s="26">
        <v>400000</v>
      </c>
      <c r="AI8" s="4">
        <f t="shared" ref="AI8:AI50" si="0">H8-AG8+AH8</f>
        <v>392647.28</v>
      </c>
      <c r="AJ8" s="4">
        <f t="shared" ref="AJ8:AJ71" si="1">SUM(I8:T8)</f>
        <v>392647.27999999997</v>
      </c>
      <c r="AK8" s="4">
        <f t="shared" ref="AK8:AK71" si="2">SUM(U8:AF8)</f>
        <v>392647.27999999997</v>
      </c>
      <c r="AL8" s="4">
        <f t="shared" ref="AL8:AL31" si="3">(AJ8-AK8)+(AI8-AJ8)</f>
        <v>5.8207660913467407E-11</v>
      </c>
      <c r="AM8" s="4">
        <f t="shared" ref="AM8:AM71" si="4">AJ8-AK8</f>
        <v>0</v>
      </c>
      <c r="AN8" s="4">
        <f t="shared" ref="AN8:AN31" si="5">AI8-AJ8</f>
        <v>0</v>
      </c>
    </row>
    <row r="9" spans="1:40" ht="35.1" customHeight="1" x14ac:dyDescent="0.25">
      <c r="A9" s="13">
        <v>2</v>
      </c>
      <c r="B9" s="13" t="s">
        <v>27</v>
      </c>
      <c r="C9" s="11" t="s">
        <v>31</v>
      </c>
      <c r="D9" s="8" t="s">
        <v>28</v>
      </c>
      <c r="E9" s="3" t="s">
        <v>30</v>
      </c>
      <c r="F9" s="3">
        <v>281000000</v>
      </c>
      <c r="G9" s="3" t="s">
        <v>171</v>
      </c>
      <c r="H9" s="4">
        <v>200000</v>
      </c>
      <c r="I9" s="4">
        <v>130313.53</v>
      </c>
      <c r="J9" s="6">
        <v>124683.89</v>
      </c>
      <c r="K9" s="4">
        <v>114469.12</v>
      </c>
      <c r="L9" s="4">
        <v>113244.26</v>
      </c>
      <c r="M9" s="4">
        <v>120168.39</v>
      </c>
      <c r="N9" s="4">
        <v>124250.12</v>
      </c>
      <c r="O9" s="4">
        <f>104779.82+473.95+10783.39</f>
        <v>116037.16</v>
      </c>
      <c r="P9" s="4">
        <v>118455.46</v>
      </c>
      <c r="Q9" s="4">
        <f>108645.9+3125.31+1737.57</f>
        <v>113508.78</v>
      </c>
      <c r="R9" s="4">
        <f>106623.58+580.59+3172</f>
        <v>110376.17</v>
      </c>
      <c r="S9" s="5">
        <f>104574.97+4675.77+2242.82+128637.98-50619.02-8000</f>
        <v>181512.52000000002</v>
      </c>
      <c r="T9" s="4">
        <f>104574.97</f>
        <v>104574.97</v>
      </c>
      <c r="U9" s="4">
        <f>90157.62+40155.91</f>
        <v>130313.53</v>
      </c>
      <c r="V9" s="4">
        <f>66690.61+23068.42+34836.86+88</f>
        <v>124683.89</v>
      </c>
      <c r="W9" s="4">
        <v>114469.12</v>
      </c>
      <c r="X9" s="4">
        <v>113244.26</v>
      </c>
      <c r="Y9" s="4">
        <v>120168.39</v>
      </c>
      <c r="Z9" s="4">
        <v>124250.12</v>
      </c>
      <c r="AA9" s="4">
        <f>104779.82+473.95+10783.39</f>
        <v>116037.16</v>
      </c>
      <c r="AB9" s="4">
        <f>104779.82+4173.66+9501.98</f>
        <v>118455.46</v>
      </c>
      <c r="AC9" s="4">
        <f>108645.9+3125.31+1737.57</f>
        <v>113508.78</v>
      </c>
      <c r="AD9" s="4">
        <f>106623.58+580.59+3172</f>
        <v>110376.17</v>
      </c>
      <c r="AE9" s="5">
        <f>240131.54-58619.02</f>
        <v>181512.52000000002</v>
      </c>
      <c r="AF9" s="4">
        <v>104574.97</v>
      </c>
      <c r="AG9" s="4">
        <v>468005.63</v>
      </c>
      <c r="AH9" s="4">
        <v>1739600</v>
      </c>
      <c r="AI9" s="4">
        <f t="shared" si="0"/>
        <v>1471594.37</v>
      </c>
      <c r="AJ9" s="4">
        <f t="shared" si="1"/>
        <v>1471594.3699999999</v>
      </c>
      <c r="AK9" s="4">
        <f t="shared" si="2"/>
        <v>1471594.3699999999</v>
      </c>
      <c r="AL9" s="4">
        <f t="shared" si="3"/>
        <v>2.3283064365386963E-10</v>
      </c>
      <c r="AM9" s="4">
        <f t="shared" si="4"/>
        <v>0</v>
      </c>
      <c r="AN9" s="4">
        <f t="shared" si="5"/>
        <v>0</v>
      </c>
    </row>
    <row r="10" spans="1:40" ht="35.1" customHeight="1" x14ac:dyDescent="0.25">
      <c r="A10" s="13">
        <v>3</v>
      </c>
      <c r="B10" s="13" t="s">
        <v>27</v>
      </c>
      <c r="C10" s="11" t="s">
        <v>32</v>
      </c>
      <c r="D10" s="8" t="s">
        <v>28</v>
      </c>
      <c r="E10" s="3" t="s">
        <v>30</v>
      </c>
      <c r="F10" s="3">
        <v>281000000</v>
      </c>
      <c r="G10" s="3" t="s">
        <v>172</v>
      </c>
      <c r="H10" s="4">
        <v>6000</v>
      </c>
      <c r="I10" s="4">
        <v>1667.15</v>
      </c>
      <c r="J10" s="6">
        <v>1746.84</v>
      </c>
      <c r="K10" s="4">
        <v>1503.28</v>
      </c>
      <c r="L10" s="4">
        <v>1901.36</v>
      </c>
      <c r="M10" s="4">
        <v>1439.03</v>
      </c>
      <c r="N10" s="4">
        <v>1983.03</v>
      </c>
      <c r="O10" s="4">
        <v>1836.35</v>
      </c>
      <c r="P10" s="26">
        <v>3360.26</v>
      </c>
      <c r="Q10" s="4">
        <v>1440.48</v>
      </c>
      <c r="R10" s="4">
        <v>2266.42</v>
      </c>
      <c r="S10" s="5">
        <v>2322.42</v>
      </c>
      <c r="T10" s="4">
        <v>2322.42</v>
      </c>
      <c r="U10" s="4"/>
      <c r="V10" s="4"/>
      <c r="W10" s="4"/>
      <c r="X10" s="4">
        <v>4917.2700000000004</v>
      </c>
      <c r="Y10" s="4">
        <f>1901.36+1439.03</f>
        <v>3340.39</v>
      </c>
      <c r="Z10" s="4"/>
      <c r="AA10" s="4"/>
      <c r="AB10" s="4"/>
      <c r="AC10" s="4"/>
      <c r="AD10" s="4"/>
      <c r="AE10" s="5"/>
      <c r="AF10" s="4"/>
      <c r="AG10" s="4">
        <v>2710.96</v>
      </c>
      <c r="AH10" s="4">
        <v>20500</v>
      </c>
      <c r="AI10" s="4">
        <f t="shared" si="0"/>
        <v>23789.040000000001</v>
      </c>
      <c r="AJ10" s="4">
        <f t="shared" si="1"/>
        <v>23789.040000000001</v>
      </c>
      <c r="AK10" s="4">
        <f t="shared" si="2"/>
        <v>8257.66</v>
      </c>
      <c r="AL10" s="4">
        <f t="shared" si="3"/>
        <v>15531.380000000001</v>
      </c>
      <c r="AM10" s="4">
        <f t="shared" si="4"/>
        <v>15531.380000000001</v>
      </c>
      <c r="AN10" s="4">
        <f t="shared" si="5"/>
        <v>0</v>
      </c>
    </row>
    <row r="11" spans="1:40" ht="35.1" customHeight="1" x14ac:dyDescent="0.25">
      <c r="A11" s="13">
        <v>4</v>
      </c>
      <c r="B11" s="13" t="s">
        <v>27</v>
      </c>
      <c r="C11" s="15" t="s">
        <v>33</v>
      </c>
      <c r="D11" s="8" t="s">
        <v>28</v>
      </c>
      <c r="E11" s="3" t="s">
        <v>30</v>
      </c>
      <c r="F11" s="3">
        <v>281000000</v>
      </c>
      <c r="G11" s="3" t="s">
        <v>169</v>
      </c>
      <c r="H11" s="4">
        <v>440</v>
      </c>
      <c r="I11" s="4">
        <v>219.27</v>
      </c>
      <c r="J11" s="6">
        <v>270.54000000000002</v>
      </c>
      <c r="K11" s="22">
        <v>219.27</v>
      </c>
      <c r="L11" s="48">
        <v>219.27</v>
      </c>
      <c r="M11" s="4">
        <v>219.27</v>
      </c>
      <c r="N11" s="4">
        <v>219.27</v>
      </c>
      <c r="O11" s="4">
        <v>219.27</v>
      </c>
      <c r="P11" s="4">
        <v>219.27</v>
      </c>
      <c r="Q11" s="4">
        <v>168</v>
      </c>
      <c r="R11" s="4">
        <v>168</v>
      </c>
      <c r="S11" s="5">
        <v>168</v>
      </c>
      <c r="T11" s="4">
        <v>168</v>
      </c>
      <c r="U11" s="4"/>
      <c r="V11" s="4"/>
      <c r="W11" s="4"/>
      <c r="X11" s="4"/>
      <c r="Y11" s="4">
        <f>2075.97-928.35</f>
        <v>1147.6199999999999</v>
      </c>
      <c r="Z11" s="4"/>
      <c r="AA11" s="4"/>
      <c r="AB11" s="4"/>
      <c r="AC11" s="4"/>
      <c r="AD11" s="4"/>
      <c r="AE11" s="5"/>
      <c r="AF11" s="4"/>
      <c r="AG11" s="4">
        <v>862.57</v>
      </c>
      <c r="AH11" s="5">
        <v>2900</v>
      </c>
      <c r="AI11" s="4">
        <f t="shared" si="0"/>
        <v>2477.4299999999998</v>
      </c>
      <c r="AJ11" s="4">
        <f t="shared" si="1"/>
        <v>2477.4300000000003</v>
      </c>
      <c r="AK11" s="4">
        <f t="shared" si="2"/>
        <v>1147.6199999999999</v>
      </c>
      <c r="AL11" s="4">
        <f t="shared" si="3"/>
        <v>1329.81</v>
      </c>
      <c r="AM11" s="4">
        <f t="shared" si="4"/>
        <v>1329.8100000000004</v>
      </c>
      <c r="AN11" s="4">
        <f t="shared" si="5"/>
        <v>0</v>
      </c>
    </row>
    <row r="12" spans="1:40" ht="33.75" customHeight="1" x14ac:dyDescent="0.25">
      <c r="A12" s="13">
        <v>5</v>
      </c>
      <c r="B12" s="13" t="s">
        <v>27</v>
      </c>
      <c r="C12" s="11" t="s">
        <v>34</v>
      </c>
      <c r="D12" s="8" t="s">
        <v>28</v>
      </c>
      <c r="E12" s="3" t="s">
        <v>30</v>
      </c>
      <c r="F12" s="3">
        <v>281000000</v>
      </c>
      <c r="G12" s="3" t="s">
        <v>173</v>
      </c>
      <c r="H12" s="4">
        <v>6000</v>
      </c>
      <c r="I12" s="4">
        <v>2905</v>
      </c>
      <c r="J12" s="6">
        <v>2517.67</v>
      </c>
      <c r="K12" s="4">
        <v>2490</v>
      </c>
      <c r="L12" s="4">
        <v>2490</v>
      </c>
      <c r="M12" s="26">
        <v>2144.17</v>
      </c>
      <c r="N12" s="4">
        <v>2490</v>
      </c>
      <c r="O12" s="4">
        <v>2490</v>
      </c>
      <c r="P12" s="4">
        <v>4246.8500000000004</v>
      </c>
      <c r="Q12" s="4">
        <v>3320</v>
      </c>
      <c r="R12" s="4">
        <v>3225</v>
      </c>
      <c r="S12" s="5">
        <v>3181.27</v>
      </c>
      <c r="T12" s="4">
        <v>3181.27</v>
      </c>
      <c r="U12" s="4"/>
      <c r="V12" s="4"/>
      <c r="W12" s="4"/>
      <c r="X12" s="4">
        <f>4779.71+3132.96</f>
        <v>7912.67</v>
      </c>
      <c r="Y12" s="4">
        <f>2490+2144.17</f>
        <v>4634.17</v>
      </c>
      <c r="Z12" s="4"/>
      <c r="AA12" s="4"/>
      <c r="AB12" s="4"/>
      <c r="AC12" s="4"/>
      <c r="AD12" s="4"/>
      <c r="AE12" s="5">
        <v>18953.12</v>
      </c>
      <c r="AF12" s="4">
        <v>3181.27</v>
      </c>
      <c r="AG12" s="4">
        <v>4318.7700000000004</v>
      </c>
      <c r="AH12" s="4">
        <v>33000</v>
      </c>
      <c r="AI12" s="4">
        <f t="shared" si="0"/>
        <v>34681.229999999996</v>
      </c>
      <c r="AJ12" s="4">
        <f t="shared" si="1"/>
        <v>34681.230000000003</v>
      </c>
      <c r="AK12" s="4">
        <f t="shared" si="2"/>
        <v>34681.229999999996</v>
      </c>
      <c r="AL12" s="4">
        <f t="shared" si="3"/>
        <v>0</v>
      </c>
      <c r="AM12" s="4">
        <f t="shared" si="4"/>
        <v>0</v>
      </c>
      <c r="AN12" s="4">
        <f t="shared" si="5"/>
        <v>0</v>
      </c>
    </row>
    <row r="13" spans="1:40" ht="35.1" customHeight="1" x14ac:dyDescent="0.25">
      <c r="A13" s="13">
        <v>6</v>
      </c>
      <c r="B13" s="13" t="s">
        <v>27</v>
      </c>
      <c r="C13" s="15" t="s">
        <v>35</v>
      </c>
      <c r="D13" s="8" t="s">
        <v>36</v>
      </c>
      <c r="E13" s="3" t="s">
        <v>280</v>
      </c>
      <c r="F13" s="3">
        <v>281000000</v>
      </c>
      <c r="G13" s="3" t="s">
        <v>174</v>
      </c>
      <c r="H13" s="4">
        <v>46198</v>
      </c>
      <c r="I13" s="4"/>
      <c r="J13" s="6">
        <v>23057.46</v>
      </c>
      <c r="K13" s="4">
        <v>23057.46</v>
      </c>
      <c r="L13" s="47">
        <v>31765.51</v>
      </c>
      <c r="M13" s="4">
        <v>23057.46</v>
      </c>
      <c r="N13" s="4">
        <v>23057.46</v>
      </c>
      <c r="O13" s="4">
        <v>36260.910000000003</v>
      </c>
      <c r="P13" s="4"/>
      <c r="Q13" s="4">
        <v>25173.86</v>
      </c>
      <c r="R13" s="4">
        <f>23983.98+22794.1</f>
        <v>46778.080000000002</v>
      </c>
      <c r="S13" s="5">
        <v>23983.98</v>
      </c>
      <c r="T13" s="4">
        <v>38215.03</v>
      </c>
      <c r="U13" s="4"/>
      <c r="V13" s="4">
        <v>23057.46</v>
      </c>
      <c r="W13" s="4">
        <v>23057.46</v>
      </c>
      <c r="X13" s="4">
        <v>31765.51</v>
      </c>
      <c r="Y13" s="4">
        <v>23057.46</v>
      </c>
      <c r="Z13" s="4">
        <v>23057.46</v>
      </c>
      <c r="AA13" s="4">
        <v>36260.910000000003</v>
      </c>
      <c r="AB13" s="4"/>
      <c r="AC13" s="4">
        <v>25173.86</v>
      </c>
      <c r="AD13" s="4">
        <f>23983.98+22794.1</f>
        <v>46778.080000000002</v>
      </c>
      <c r="AE13" s="5">
        <v>23983.98</v>
      </c>
      <c r="AF13" s="4">
        <v>38215.03</v>
      </c>
      <c r="AG13" s="4">
        <v>52022.79</v>
      </c>
      <c r="AH13" s="4">
        <v>300232</v>
      </c>
      <c r="AI13" s="4">
        <f t="shared" si="0"/>
        <v>294407.21000000002</v>
      </c>
      <c r="AJ13" s="4">
        <f t="shared" si="1"/>
        <v>294407.21000000002</v>
      </c>
      <c r="AK13" s="4">
        <f t="shared" si="2"/>
        <v>294407.21000000002</v>
      </c>
      <c r="AL13" s="4">
        <f t="shared" si="3"/>
        <v>0</v>
      </c>
      <c r="AM13" s="4">
        <f t="shared" si="4"/>
        <v>0</v>
      </c>
      <c r="AN13" s="4">
        <f t="shared" si="5"/>
        <v>0</v>
      </c>
    </row>
    <row r="14" spans="1:40" ht="35.1" customHeight="1" x14ac:dyDescent="0.25">
      <c r="A14" s="13">
        <v>7</v>
      </c>
      <c r="B14" s="13" t="s">
        <v>27</v>
      </c>
      <c r="C14" s="11" t="s">
        <v>37</v>
      </c>
      <c r="D14" s="8" t="s">
        <v>28</v>
      </c>
      <c r="E14" s="3" t="s">
        <v>30</v>
      </c>
      <c r="F14" s="3">
        <v>281000000</v>
      </c>
      <c r="G14" s="3" t="s">
        <v>170</v>
      </c>
      <c r="H14" s="4">
        <v>37800</v>
      </c>
      <c r="I14" s="4"/>
      <c r="J14" s="6">
        <v>18900</v>
      </c>
      <c r="K14" s="4">
        <v>18900</v>
      </c>
      <c r="L14" s="4"/>
      <c r="M14" s="4"/>
      <c r="N14" s="4"/>
      <c r="O14" s="4"/>
      <c r="P14" s="4"/>
      <c r="Q14" s="4"/>
      <c r="R14" s="4"/>
      <c r="S14" s="5"/>
      <c r="T14" s="4"/>
      <c r="U14" s="4"/>
      <c r="V14" s="4">
        <v>18900</v>
      </c>
      <c r="W14" s="4">
        <f>18335.1+564.9</f>
        <v>18900</v>
      </c>
      <c r="X14" s="4"/>
      <c r="Y14" s="4"/>
      <c r="Z14" s="4"/>
      <c r="AA14" s="4"/>
      <c r="AB14" s="4"/>
      <c r="AC14" s="4"/>
      <c r="AD14" s="4"/>
      <c r="AE14" s="5"/>
      <c r="AF14" s="4"/>
      <c r="AG14" s="4"/>
      <c r="AH14" s="4"/>
      <c r="AI14" s="4">
        <f t="shared" si="0"/>
        <v>37800</v>
      </c>
      <c r="AJ14" s="4">
        <f t="shared" si="1"/>
        <v>37800</v>
      </c>
      <c r="AK14" s="4">
        <f t="shared" si="2"/>
        <v>37800</v>
      </c>
      <c r="AL14" s="4">
        <f t="shared" si="3"/>
        <v>0</v>
      </c>
      <c r="AM14" s="4">
        <f t="shared" si="4"/>
        <v>0</v>
      </c>
      <c r="AN14" s="4">
        <f t="shared" si="5"/>
        <v>0</v>
      </c>
    </row>
    <row r="15" spans="1:40" ht="34.5" customHeight="1" x14ac:dyDescent="0.25">
      <c r="A15" s="13">
        <v>8</v>
      </c>
      <c r="B15" s="13" t="s">
        <v>27</v>
      </c>
      <c r="C15" s="11" t="s">
        <v>38</v>
      </c>
      <c r="D15" s="16" t="s">
        <v>39</v>
      </c>
      <c r="E15" s="3" t="s">
        <v>258</v>
      </c>
      <c r="F15" s="3">
        <v>281000000</v>
      </c>
      <c r="G15" s="3" t="s">
        <v>175</v>
      </c>
      <c r="H15" s="4">
        <v>2400</v>
      </c>
      <c r="I15" s="4">
        <v>736.39</v>
      </c>
      <c r="J15" s="20"/>
      <c r="K15" s="6">
        <v>979.4</v>
      </c>
      <c r="L15" s="22">
        <f>704.39+704.39</f>
        <v>1408.78</v>
      </c>
      <c r="M15" s="22">
        <v>942.06</v>
      </c>
      <c r="N15" s="50"/>
      <c r="O15" s="4">
        <f>704.39+704.39</f>
        <v>1408.78</v>
      </c>
      <c r="P15" s="4"/>
      <c r="Q15" s="4">
        <f>1059.98</f>
        <v>1059.98</v>
      </c>
      <c r="R15" s="4">
        <v>704.39</v>
      </c>
      <c r="S15" s="5">
        <v>688.39</v>
      </c>
      <c r="T15" s="4">
        <f>688.39+688.39+332.81</f>
        <v>1709.59</v>
      </c>
      <c r="U15" s="4"/>
      <c r="V15" s="47">
        <v>736.39</v>
      </c>
      <c r="W15" s="4">
        <v>979.4</v>
      </c>
      <c r="X15" s="4">
        <v>704.39</v>
      </c>
      <c r="Y15" s="4">
        <v>704.39</v>
      </c>
      <c r="Z15" s="4">
        <v>942.06</v>
      </c>
      <c r="AA15" s="4">
        <f>704.39+704.39</f>
        <v>1408.78</v>
      </c>
      <c r="AB15" s="4"/>
      <c r="AC15" s="4">
        <v>1059.98</v>
      </c>
      <c r="AD15" s="4">
        <v>704.39</v>
      </c>
      <c r="AE15" s="5">
        <v>688.39</v>
      </c>
      <c r="AF15" s="4">
        <v>1709.59</v>
      </c>
      <c r="AG15" s="4">
        <v>562.24</v>
      </c>
      <c r="AH15" s="4">
        <v>7800</v>
      </c>
      <c r="AI15" s="4">
        <f t="shared" si="0"/>
        <v>9637.76</v>
      </c>
      <c r="AJ15" s="4">
        <f t="shared" si="1"/>
        <v>9637.76</v>
      </c>
      <c r="AK15" s="4">
        <f t="shared" si="2"/>
        <v>9637.76</v>
      </c>
      <c r="AL15" s="4">
        <f t="shared" si="3"/>
        <v>0</v>
      </c>
      <c r="AM15" s="4">
        <f t="shared" si="4"/>
        <v>0</v>
      </c>
      <c r="AN15" s="4">
        <f t="shared" si="5"/>
        <v>0</v>
      </c>
    </row>
    <row r="16" spans="1:40" ht="35.1" customHeight="1" x14ac:dyDescent="0.25">
      <c r="A16" s="13">
        <v>9</v>
      </c>
      <c r="B16" s="13" t="s">
        <v>27</v>
      </c>
      <c r="C16" s="11" t="s">
        <v>40</v>
      </c>
      <c r="D16" s="17" t="s">
        <v>41</v>
      </c>
      <c r="E16" s="3" t="s">
        <v>281</v>
      </c>
      <c r="F16" s="3">
        <v>281000000</v>
      </c>
      <c r="G16" s="3" t="s">
        <v>175</v>
      </c>
      <c r="H16" s="4">
        <v>40000</v>
      </c>
      <c r="I16" s="4">
        <v>2940</v>
      </c>
      <c r="J16" s="6">
        <f>19005.45+18157.51</f>
        <v>37162.959999999999</v>
      </c>
      <c r="K16" s="4">
        <f>53.04+49.81+3360+16875.26</f>
        <v>20338.109999999997</v>
      </c>
      <c r="L16" s="4">
        <f>38.5+16576.25</f>
        <v>16614.75</v>
      </c>
      <c r="M16" s="4">
        <f>2100+1080+48.74+50.6+31.88+49.77</f>
        <v>3360.99</v>
      </c>
      <c r="N16" s="4">
        <f>73.11+3360+17260.54+16814.89</f>
        <v>37508.54</v>
      </c>
      <c r="O16" s="4"/>
      <c r="P16" s="4">
        <f>3360+16552.64</f>
        <v>19912.64</v>
      </c>
      <c r="Q16" s="4">
        <f>37980.96+2061.91</f>
        <v>40042.869999999995</v>
      </c>
      <c r="R16" s="4">
        <v>5328.17</v>
      </c>
      <c r="S16" s="5">
        <v>39998.089999999997</v>
      </c>
      <c r="T16" s="4">
        <f>18022.32+2940</f>
        <v>20962.32</v>
      </c>
      <c r="U16" s="4"/>
      <c r="V16" s="4">
        <f>2940+19005.45</f>
        <v>21945.45</v>
      </c>
      <c r="W16" s="4">
        <f>18260.36+20235.26</f>
        <v>38495.619999999995</v>
      </c>
      <c r="X16" s="4">
        <f>38.5+16576.25</f>
        <v>16614.75</v>
      </c>
      <c r="Y16" s="4">
        <v>3360.99</v>
      </c>
      <c r="Z16" s="4">
        <f>73.11+3360+17260.54+16814.89</f>
        <v>37508.54</v>
      </c>
      <c r="AA16" s="4"/>
      <c r="AB16" s="4">
        <f>16552.64+3360</f>
        <v>19912.64</v>
      </c>
      <c r="AC16" s="4">
        <v>40042.870000000003</v>
      </c>
      <c r="AD16" s="4">
        <v>5328.17</v>
      </c>
      <c r="AE16" s="5">
        <v>39998.089999999997</v>
      </c>
      <c r="AF16" s="4">
        <v>20962.32</v>
      </c>
      <c r="AG16" s="4">
        <v>75710.559999999998</v>
      </c>
      <c r="AH16" s="4">
        <v>279880</v>
      </c>
      <c r="AI16" s="4">
        <f t="shared" si="0"/>
        <v>244169.44</v>
      </c>
      <c r="AJ16" s="4">
        <f t="shared" si="1"/>
        <v>244169.44</v>
      </c>
      <c r="AK16" s="4">
        <f t="shared" si="2"/>
        <v>244169.44</v>
      </c>
      <c r="AL16" s="4">
        <f t="shared" si="3"/>
        <v>0</v>
      </c>
      <c r="AM16" s="4">
        <f t="shared" si="4"/>
        <v>0</v>
      </c>
      <c r="AN16" s="4">
        <f t="shared" si="5"/>
        <v>0</v>
      </c>
    </row>
    <row r="17" spans="1:40" ht="35.1" customHeight="1" x14ac:dyDescent="0.25">
      <c r="A17" s="13">
        <v>10</v>
      </c>
      <c r="B17" s="13" t="s">
        <v>27</v>
      </c>
      <c r="C17" s="18" t="s">
        <v>165</v>
      </c>
      <c r="D17" s="24" t="s">
        <v>42</v>
      </c>
      <c r="E17" s="3" t="s">
        <v>30</v>
      </c>
      <c r="F17" s="3">
        <v>281000000</v>
      </c>
      <c r="G17" s="3" t="s">
        <v>176</v>
      </c>
      <c r="H17" s="4">
        <v>20000</v>
      </c>
      <c r="I17" s="4"/>
      <c r="J17" s="6">
        <f>12566.96+12756.1</f>
        <v>25323.059999999998</v>
      </c>
      <c r="K17" s="4">
        <v>12756.1</v>
      </c>
      <c r="L17" s="4">
        <v>13316.4</v>
      </c>
      <c r="M17" s="4"/>
      <c r="N17" s="4"/>
      <c r="O17" s="4">
        <v>736.38</v>
      </c>
      <c r="P17" s="4"/>
      <c r="Q17" s="4"/>
      <c r="R17" s="4"/>
      <c r="S17" s="5"/>
      <c r="T17" s="4"/>
      <c r="U17" s="4"/>
      <c r="V17" s="4">
        <v>12566.96</v>
      </c>
      <c r="W17" s="4">
        <f>12756.1+12756.1</f>
        <v>25512.2</v>
      </c>
      <c r="X17" s="4">
        <v>13316.4</v>
      </c>
      <c r="Y17" s="4"/>
      <c r="Z17" s="4"/>
      <c r="AA17" s="4">
        <v>736.38</v>
      </c>
      <c r="AB17" s="4"/>
      <c r="AC17" s="4"/>
      <c r="AD17" s="4"/>
      <c r="AE17" s="5"/>
      <c r="AF17" s="4"/>
      <c r="AG17" s="4">
        <v>2868.06</v>
      </c>
      <c r="AH17" s="4">
        <v>35000</v>
      </c>
      <c r="AI17" s="4">
        <f t="shared" si="0"/>
        <v>52131.94</v>
      </c>
      <c r="AJ17" s="4">
        <f t="shared" si="1"/>
        <v>52131.939999999995</v>
      </c>
      <c r="AK17" s="4">
        <f t="shared" si="2"/>
        <v>52131.94</v>
      </c>
      <c r="AL17" s="4">
        <f t="shared" si="3"/>
        <v>0</v>
      </c>
      <c r="AM17" s="4">
        <f t="shared" si="4"/>
        <v>0</v>
      </c>
      <c r="AN17" s="4">
        <f t="shared" si="5"/>
        <v>0</v>
      </c>
    </row>
    <row r="18" spans="1:40" ht="35.1" customHeight="1" x14ac:dyDescent="0.25">
      <c r="A18" s="13">
        <v>11</v>
      </c>
      <c r="B18" s="13" t="s">
        <v>27</v>
      </c>
      <c r="C18" s="11" t="s">
        <v>43</v>
      </c>
      <c r="D18" s="8" t="s">
        <v>44</v>
      </c>
      <c r="E18" s="3" t="s">
        <v>30</v>
      </c>
      <c r="F18" s="3">
        <v>281000000</v>
      </c>
      <c r="G18" s="3" t="s">
        <v>176</v>
      </c>
      <c r="H18" s="4">
        <v>5000</v>
      </c>
      <c r="I18" s="4"/>
      <c r="J18" s="6">
        <f>2781.47+2739.56</f>
        <v>5521.03</v>
      </c>
      <c r="K18" s="4">
        <v>2551.25</v>
      </c>
      <c r="L18" s="4">
        <v>2590.1</v>
      </c>
      <c r="M18" s="4"/>
      <c r="N18" s="4">
        <f>2714.49+2698.16</f>
        <v>5412.65</v>
      </c>
      <c r="O18" s="4">
        <v>2346.63</v>
      </c>
      <c r="P18" s="4"/>
      <c r="Q18" s="4">
        <v>2567.48</v>
      </c>
      <c r="R18" s="4"/>
      <c r="S18" s="5">
        <f>2784.76+2459.26+2709.24</f>
        <v>7953.26</v>
      </c>
      <c r="T18" s="4">
        <v>2709.24</v>
      </c>
      <c r="U18" s="4"/>
      <c r="V18" s="47">
        <v>2781.47</v>
      </c>
      <c r="W18" s="4">
        <f>2739.56+2551.25</f>
        <v>5290.8099999999995</v>
      </c>
      <c r="X18" s="4">
        <v>2590.1</v>
      </c>
      <c r="Y18" s="4"/>
      <c r="Z18" s="4">
        <v>2714.49</v>
      </c>
      <c r="AA18" s="4">
        <f>2698.16+2346.63</f>
        <v>5044.79</v>
      </c>
      <c r="AB18" s="4"/>
      <c r="AC18" s="4">
        <v>2567.48</v>
      </c>
      <c r="AD18" s="4"/>
      <c r="AE18" s="5">
        <v>7953.26</v>
      </c>
      <c r="AF18" s="4">
        <v>2709.24</v>
      </c>
      <c r="AG18" s="4">
        <v>3348.36</v>
      </c>
      <c r="AH18" s="4">
        <v>30000</v>
      </c>
      <c r="AI18" s="4">
        <f t="shared" si="0"/>
        <v>31651.64</v>
      </c>
      <c r="AJ18" s="4">
        <f t="shared" si="1"/>
        <v>31651.64</v>
      </c>
      <c r="AK18" s="4">
        <f t="shared" si="2"/>
        <v>31651.64</v>
      </c>
      <c r="AL18" s="4">
        <f t="shared" si="3"/>
        <v>0</v>
      </c>
      <c r="AM18" s="4">
        <f t="shared" si="4"/>
        <v>0</v>
      </c>
      <c r="AN18" s="4">
        <f t="shared" si="5"/>
        <v>0</v>
      </c>
    </row>
    <row r="19" spans="1:40" ht="35.1" customHeight="1" x14ac:dyDescent="0.25">
      <c r="A19" s="13">
        <v>12</v>
      </c>
      <c r="B19" s="13" t="s">
        <v>27</v>
      </c>
      <c r="C19" s="11" t="s">
        <v>45</v>
      </c>
      <c r="D19" s="8" t="s">
        <v>41</v>
      </c>
      <c r="E19" s="3" t="s">
        <v>281</v>
      </c>
      <c r="F19" s="3">
        <v>281000000</v>
      </c>
      <c r="G19" s="3" t="s">
        <v>168</v>
      </c>
      <c r="H19" s="4">
        <v>6000</v>
      </c>
      <c r="I19" s="4"/>
      <c r="J19" s="6">
        <v>2376</v>
      </c>
      <c r="K19" s="26">
        <f>2940+1596</f>
        <v>4536</v>
      </c>
      <c r="L19" s="4"/>
      <c r="M19" s="4">
        <v>1320</v>
      </c>
      <c r="N19" s="4">
        <v>1392</v>
      </c>
      <c r="O19" s="4">
        <f>3360+1512</f>
        <v>4872</v>
      </c>
      <c r="P19" s="4">
        <v>1272</v>
      </c>
      <c r="Q19" s="4"/>
      <c r="R19" s="4">
        <f>1216+2544</f>
        <v>3760</v>
      </c>
      <c r="S19" s="5">
        <v>1936</v>
      </c>
      <c r="T19" s="4">
        <v>1320</v>
      </c>
      <c r="U19" s="4"/>
      <c r="V19" s="4">
        <v>2376</v>
      </c>
      <c r="W19" s="4">
        <f>2940+1596</f>
        <v>4536</v>
      </c>
      <c r="X19" s="4"/>
      <c r="Y19" s="4">
        <v>1320</v>
      </c>
      <c r="Z19" s="4">
        <v>1392</v>
      </c>
      <c r="AA19" s="4">
        <f>3360+1512</f>
        <v>4872</v>
      </c>
      <c r="AB19" s="4">
        <v>1272</v>
      </c>
      <c r="AC19" s="4"/>
      <c r="AD19" s="4">
        <v>3760</v>
      </c>
      <c r="AE19" s="5">
        <v>1936</v>
      </c>
      <c r="AF19" s="4">
        <v>1320</v>
      </c>
      <c r="AG19" s="4">
        <v>8216</v>
      </c>
      <c r="AH19" s="4">
        <v>25000</v>
      </c>
      <c r="AI19" s="4">
        <f t="shared" si="0"/>
        <v>22784</v>
      </c>
      <c r="AJ19" s="4">
        <f t="shared" si="1"/>
        <v>22784</v>
      </c>
      <c r="AK19" s="4">
        <f t="shared" si="2"/>
        <v>22784</v>
      </c>
      <c r="AL19" s="4">
        <f t="shared" si="3"/>
        <v>0</v>
      </c>
      <c r="AM19" s="4">
        <f t="shared" si="4"/>
        <v>0</v>
      </c>
      <c r="AN19" s="4">
        <f t="shared" si="5"/>
        <v>0</v>
      </c>
    </row>
    <row r="20" spans="1:40" ht="35.1" customHeight="1" x14ac:dyDescent="0.25">
      <c r="A20" s="13">
        <v>13</v>
      </c>
      <c r="B20" s="13" t="s">
        <v>27</v>
      </c>
      <c r="C20" s="11" t="s">
        <v>46</v>
      </c>
      <c r="D20" s="8" t="s">
        <v>47</v>
      </c>
      <c r="E20" s="3" t="s">
        <v>30</v>
      </c>
      <c r="F20" s="3">
        <v>281000000</v>
      </c>
      <c r="G20" s="3" t="s">
        <v>177</v>
      </c>
      <c r="H20" s="4">
        <v>10000</v>
      </c>
      <c r="I20" s="4"/>
      <c r="J20" s="6"/>
      <c r="K20" s="4"/>
      <c r="L20" s="4"/>
      <c r="M20" s="4"/>
      <c r="N20" s="4"/>
      <c r="O20" s="4">
        <v>525</v>
      </c>
      <c r="P20" s="4">
        <v>875</v>
      </c>
      <c r="Q20" s="4">
        <v>1050</v>
      </c>
      <c r="R20" s="26">
        <f>1575+875</f>
        <v>2450</v>
      </c>
      <c r="S20" s="5">
        <f>525*2</f>
        <v>1050</v>
      </c>
      <c r="T20" s="4"/>
      <c r="U20" s="4"/>
      <c r="V20" s="4"/>
      <c r="W20" s="4"/>
      <c r="X20" s="4"/>
      <c r="Y20" s="4"/>
      <c r="Z20" s="4"/>
      <c r="AA20" s="4">
        <v>525</v>
      </c>
      <c r="AB20" s="4">
        <v>875</v>
      </c>
      <c r="AC20" s="4">
        <v>1050</v>
      </c>
      <c r="AD20" s="4">
        <f>1575+875</f>
        <v>2450</v>
      </c>
      <c r="AE20" s="5"/>
      <c r="AF20" s="4">
        <v>1050</v>
      </c>
      <c r="AG20" s="4">
        <v>4050</v>
      </c>
      <c r="AH20" s="4"/>
      <c r="AI20" s="4">
        <f t="shared" si="0"/>
        <v>5950</v>
      </c>
      <c r="AJ20" s="4">
        <f t="shared" si="1"/>
        <v>5950</v>
      </c>
      <c r="AK20" s="4">
        <f t="shared" si="2"/>
        <v>5950</v>
      </c>
      <c r="AL20" s="4">
        <f t="shared" si="3"/>
        <v>0</v>
      </c>
      <c r="AM20" s="4">
        <f t="shared" si="4"/>
        <v>0</v>
      </c>
      <c r="AN20" s="4">
        <f t="shared" si="5"/>
        <v>0</v>
      </c>
    </row>
    <row r="21" spans="1:40" ht="35.1" customHeight="1" x14ac:dyDescent="0.25">
      <c r="A21" s="13">
        <v>14</v>
      </c>
      <c r="B21" s="13" t="s">
        <v>27</v>
      </c>
      <c r="C21" s="11" t="s">
        <v>48</v>
      </c>
      <c r="D21" s="8" t="s">
        <v>49</v>
      </c>
      <c r="E21" s="3" t="s">
        <v>257</v>
      </c>
      <c r="F21" s="3">
        <v>281000000</v>
      </c>
      <c r="G21" s="3" t="s">
        <v>168</v>
      </c>
      <c r="H21" s="4">
        <v>14000</v>
      </c>
      <c r="I21" s="4"/>
      <c r="J21" s="6">
        <v>6683.68</v>
      </c>
      <c r="K21" s="4">
        <v>11179.94</v>
      </c>
      <c r="L21" s="4">
        <v>7103.04</v>
      </c>
      <c r="M21" s="4">
        <v>6702.74</v>
      </c>
      <c r="N21" s="4">
        <v>6268.85</v>
      </c>
      <c r="O21" s="4">
        <v>7192.25</v>
      </c>
      <c r="P21" s="4">
        <v>6724.57</v>
      </c>
      <c r="Q21" s="4">
        <v>6741.24</v>
      </c>
      <c r="R21" s="4">
        <v>6711.1</v>
      </c>
      <c r="S21" s="5">
        <v>6261.63</v>
      </c>
      <c r="T21" s="4">
        <f>7086.76*2</f>
        <v>14173.52</v>
      </c>
      <c r="U21" s="4">
        <v>7086.76</v>
      </c>
      <c r="V21" s="4">
        <v>6683.68</v>
      </c>
      <c r="W21" s="26">
        <v>11179.94</v>
      </c>
      <c r="X21" s="4">
        <v>7103.04</v>
      </c>
      <c r="Y21" s="4">
        <v>6702.74</v>
      </c>
      <c r="Z21" s="4">
        <v>6268.85</v>
      </c>
      <c r="AA21" s="4">
        <v>7192.25</v>
      </c>
      <c r="AB21" s="4">
        <v>6724.57</v>
      </c>
      <c r="AC21" s="4">
        <v>6741.24</v>
      </c>
      <c r="AD21" s="4">
        <v>6711.1</v>
      </c>
      <c r="AE21" s="5">
        <v>6261.63</v>
      </c>
      <c r="AF21" s="4">
        <f>7086.76</f>
        <v>7086.76</v>
      </c>
      <c r="AG21" s="4">
        <v>3257.44</v>
      </c>
      <c r="AH21" s="4">
        <v>75000</v>
      </c>
      <c r="AI21" s="4">
        <f t="shared" si="0"/>
        <v>85742.56</v>
      </c>
      <c r="AJ21" s="4">
        <f t="shared" si="1"/>
        <v>85742.56</v>
      </c>
      <c r="AK21" s="4">
        <f t="shared" si="2"/>
        <v>85742.560000000012</v>
      </c>
      <c r="AL21" s="4">
        <f t="shared" si="3"/>
        <v>-1.4551915228366852E-11</v>
      </c>
      <c r="AM21" s="4">
        <f t="shared" si="4"/>
        <v>0</v>
      </c>
      <c r="AN21" s="4">
        <f t="shared" si="5"/>
        <v>0</v>
      </c>
    </row>
    <row r="22" spans="1:40" ht="35.1" customHeight="1" x14ac:dyDescent="0.25">
      <c r="A22" s="13">
        <v>15</v>
      </c>
      <c r="B22" s="13" t="s">
        <v>27</v>
      </c>
      <c r="C22" s="11" t="s">
        <v>50</v>
      </c>
      <c r="D22" s="8" t="s">
        <v>47</v>
      </c>
      <c r="E22" s="3" t="s">
        <v>30</v>
      </c>
      <c r="F22" s="3">
        <v>281000000</v>
      </c>
      <c r="G22" s="3" t="s">
        <v>177</v>
      </c>
      <c r="H22" s="4">
        <v>500</v>
      </c>
      <c r="I22" s="4"/>
      <c r="J22" s="6"/>
      <c r="K22" s="4"/>
      <c r="L22" s="4"/>
      <c r="M22" s="4">
        <v>20</v>
      </c>
      <c r="N22" s="4"/>
      <c r="O22" s="4">
        <v>100</v>
      </c>
      <c r="P22" s="4"/>
      <c r="Q22" s="4"/>
      <c r="R22" s="4">
        <v>40</v>
      </c>
      <c r="S22" s="5"/>
      <c r="T22" s="4"/>
      <c r="U22" s="4"/>
      <c r="V22" s="4"/>
      <c r="W22" s="4"/>
      <c r="X22" s="4"/>
      <c r="Y22" s="4">
        <v>20</v>
      </c>
      <c r="Z22" s="4"/>
      <c r="AA22" s="4">
        <v>100</v>
      </c>
      <c r="AB22" s="4"/>
      <c r="AC22" s="4"/>
      <c r="AD22" s="4">
        <v>40</v>
      </c>
      <c r="AE22" s="5"/>
      <c r="AF22" s="4"/>
      <c r="AG22" s="4">
        <v>340</v>
      </c>
      <c r="AH22" s="4"/>
      <c r="AI22" s="4">
        <f t="shared" si="0"/>
        <v>160</v>
      </c>
      <c r="AJ22" s="4">
        <f t="shared" si="1"/>
        <v>160</v>
      </c>
      <c r="AK22" s="4">
        <f t="shared" si="2"/>
        <v>160</v>
      </c>
      <c r="AL22" s="4">
        <f t="shared" si="3"/>
        <v>0</v>
      </c>
      <c r="AM22" s="4">
        <f t="shared" si="4"/>
        <v>0</v>
      </c>
      <c r="AN22" s="4">
        <f t="shared" si="5"/>
        <v>0</v>
      </c>
    </row>
    <row r="23" spans="1:40" ht="35.1" customHeight="1" x14ac:dyDescent="0.25">
      <c r="A23" s="13">
        <v>16</v>
      </c>
      <c r="B23" s="13" t="s">
        <v>27</v>
      </c>
      <c r="C23" s="11" t="s">
        <v>51</v>
      </c>
      <c r="D23" s="8" t="s">
        <v>52</v>
      </c>
      <c r="E23" s="3" t="s">
        <v>282</v>
      </c>
      <c r="F23" s="3">
        <v>281000000</v>
      </c>
      <c r="G23" s="3" t="s">
        <v>178</v>
      </c>
      <c r="H23" s="4">
        <v>15000</v>
      </c>
      <c r="I23" s="4"/>
      <c r="J23" s="6"/>
      <c r="K23" s="4">
        <f>7564.86+7254.1</f>
        <v>14818.96</v>
      </c>
      <c r="L23" s="4"/>
      <c r="M23" s="4"/>
      <c r="N23" s="4"/>
      <c r="O23" s="4"/>
      <c r="P23" s="4"/>
      <c r="Q23" s="4"/>
      <c r="R23" s="4"/>
      <c r="S23" s="5"/>
      <c r="T23" s="4"/>
      <c r="U23" s="4"/>
      <c r="V23" s="4"/>
      <c r="W23" s="4">
        <v>14818.96</v>
      </c>
      <c r="X23" s="4"/>
      <c r="Y23" s="4"/>
      <c r="Z23" s="4"/>
      <c r="AA23" s="4"/>
      <c r="AB23" s="4"/>
      <c r="AC23" s="4"/>
      <c r="AD23" s="4"/>
      <c r="AE23" s="5"/>
      <c r="AF23" s="4"/>
      <c r="AG23" s="4">
        <v>181.04</v>
      </c>
      <c r="AH23" s="4"/>
      <c r="AI23" s="4">
        <f t="shared" si="0"/>
        <v>14818.96</v>
      </c>
      <c r="AJ23" s="4">
        <f t="shared" si="1"/>
        <v>14818.96</v>
      </c>
      <c r="AK23" s="4">
        <f t="shared" si="2"/>
        <v>14818.96</v>
      </c>
      <c r="AL23" s="4">
        <f t="shared" si="3"/>
        <v>0</v>
      </c>
      <c r="AM23" s="4">
        <f t="shared" si="4"/>
        <v>0</v>
      </c>
      <c r="AN23" s="4">
        <f t="shared" si="5"/>
        <v>0</v>
      </c>
    </row>
    <row r="24" spans="1:40" ht="35.1" customHeight="1" x14ac:dyDescent="0.25">
      <c r="A24" s="13">
        <v>17</v>
      </c>
      <c r="B24" s="13" t="s">
        <v>27</v>
      </c>
      <c r="C24" s="11" t="s">
        <v>53</v>
      </c>
      <c r="D24" s="8" t="s">
        <v>54</v>
      </c>
      <c r="E24" s="3" t="s">
        <v>259</v>
      </c>
      <c r="F24" s="3">
        <v>281000000</v>
      </c>
      <c r="G24" s="3" t="s">
        <v>178</v>
      </c>
      <c r="H24" s="4">
        <v>100000</v>
      </c>
      <c r="I24" s="4"/>
      <c r="J24" s="6">
        <f>54246.8+54246.8</f>
        <v>108493.6</v>
      </c>
      <c r="K24" s="4">
        <v>54246.8</v>
      </c>
      <c r="L24" s="4">
        <v>54246.8</v>
      </c>
      <c r="M24" s="4">
        <v>54246.8</v>
      </c>
      <c r="N24" s="4">
        <v>54246.8</v>
      </c>
      <c r="O24" s="4">
        <v>54246.8</v>
      </c>
      <c r="P24" s="4">
        <v>54246.8</v>
      </c>
      <c r="Q24" s="4">
        <v>54246.8</v>
      </c>
      <c r="R24" s="4">
        <v>67246.8</v>
      </c>
      <c r="S24" s="5">
        <v>67246.8</v>
      </c>
      <c r="T24" s="19">
        <v>67246.8</v>
      </c>
      <c r="U24" s="4"/>
      <c r="V24" s="4">
        <v>54246.8</v>
      </c>
      <c r="W24" s="4">
        <f>54246.8+54246.8</f>
        <v>108493.6</v>
      </c>
      <c r="X24" s="4">
        <v>54246.8</v>
      </c>
      <c r="Y24" s="4">
        <v>54246.8</v>
      </c>
      <c r="Z24" s="4">
        <v>54246.8</v>
      </c>
      <c r="AA24" s="4">
        <v>54246.8</v>
      </c>
      <c r="AB24" s="4">
        <v>54246.8</v>
      </c>
      <c r="AC24" s="4">
        <v>54246.8</v>
      </c>
      <c r="AD24" s="4">
        <v>67246.8</v>
      </c>
      <c r="AE24" s="5">
        <v>67246.8</v>
      </c>
      <c r="AF24" s="4">
        <v>67246.8</v>
      </c>
      <c r="AG24" s="4"/>
      <c r="AH24" s="4">
        <v>589961.6</v>
      </c>
      <c r="AI24" s="4">
        <f t="shared" si="0"/>
        <v>689961.6</v>
      </c>
      <c r="AJ24" s="4">
        <f t="shared" si="1"/>
        <v>689961.60000000009</v>
      </c>
      <c r="AK24" s="4">
        <f t="shared" si="2"/>
        <v>689961.60000000009</v>
      </c>
      <c r="AL24" s="4">
        <f t="shared" si="3"/>
        <v>-1.1641532182693481E-10</v>
      </c>
      <c r="AM24" s="4">
        <f t="shared" si="4"/>
        <v>0</v>
      </c>
      <c r="AN24" s="4">
        <f t="shared" si="5"/>
        <v>0</v>
      </c>
    </row>
    <row r="25" spans="1:40" ht="35.1" customHeight="1" x14ac:dyDescent="0.25">
      <c r="A25" s="13">
        <v>18</v>
      </c>
      <c r="B25" s="13" t="s">
        <v>27</v>
      </c>
      <c r="C25" s="11" t="s">
        <v>55</v>
      </c>
      <c r="D25" s="8" t="s">
        <v>54</v>
      </c>
      <c r="E25" s="3" t="s">
        <v>260</v>
      </c>
      <c r="F25" s="3">
        <v>270000000</v>
      </c>
      <c r="G25" s="3" t="s">
        <v>179</v>
      </c>
      <c r="H25" s="4">
        <v>315000</v>
      </c>
      <c r="I25" s="4"/>
      <c r="J25" s="6">
        <v>461004.56</v>
      </c>
      <c r="K25" s="4"/>
      <c r="L25" s="4">
        <f>30231.51+30231.51</f>
        <v>60463.02</v>
      </c>
      <c r="M25" s="4">
        <v>30231.51</v>
      </c>
      <c r="N25" s="4">
        <v>30231.51</v>
      </c>
      <c r="O25" s="4"/>
      <c r="P25" s="4">
        <v>30231.51</v>
      </c>
      <c r="Q25" s="4"/>
      <c r="R25" s="4"/>
      <c r="S25" s="5"/>
      <c r="T25" s="4"/>
      <c r="U25" s="4"/>
      <c r="V25" s="4">
        <v>461004.56</v>
      </c>
      <c r="W25" s="4"/>
      <c r="X25" s="4">
        <f>30231.51+30231.51</f>
        <v>60463.02</v>
      </c>
      <c r="Y25" s="4"/>
      <c r="Z25" s="4">
        <f>30231.51+30231.51</f>
        <v>60463.02</v>
      </c>
      <c r="AA25" s="4"/>
      <c r="AB25" s="4">
        <v>30231.51</v>
      </c>
      <c r="AC25" s="43"/>
      <c r="AD25" s="4"/>
      <c r="AE25" s="5"/>
      <c r="AF25" s="4"/>
      <c r="AG25" s="4">
        <v>4837.8900000000003</v>
      </c>
      <c r="AH25" s="4">
        <v>302000</v>
      </c>
      <c r="AI25" s="4">
        <f t="shared" si="0"/>
        <v>612162.11</v>
      </c>
      <c r="AJ25" s="4">
        <f t="shared" si="1"/>
        <v>612162.11</v>
      </c>
      <c r="AK25" s="4">
        <f t="shared" si="2"/>
        <v>612162.11</v>
      </c>
      <c r="AL25" s="4">
        <f t="shared" si="3"/>
        <v>0</v>
      </c>
      <c r="AM25" s="4">
        <f t="shared" si="4"/>
        <v>0</v>
      </c>
      <c r="AN25" s="4">
        <f t="shared" si="5"/>
        <v>0</v>
      </c>
    </row>
    <row r="26" spans="1:40" ht="35.1" customHeight="1" x14ac:dyDescent="0.25">
      <c r="A26" s="13">
        <v>19</v>
      </c>
      <c r="B26" s="13" t="s">
        <v>27</v>
      </c>
      <c r="C26" s="11" t="s">
        <v>56</v>
      </c>
      <c r="D26" s="8" t="s">
        <v>57</v>
      </c>
      <c r="E26" s="3" t="s">
        <v>256</v>
      </c>
      <c r="F26" s="3">
        <v>270000000</v>
      </c>
      <c r="G26" s="3" t="s">
        <v>179</v>
      </c>
      <c r="H26" s="4">
        <v>499.7</v>
      </c>
      <c r="I26" s="4"/>
      <c r="J26" s="6"/>
      <c r="K26" s="4"/>
      <c r="L26" s="4"/>
      <c r="M26" s="4"/>
      <c r="N26" s="4"/>
      <c r="O26" s="4"/>
      <c r="P26" s="4"/>
      <c r="Q26" s="4"/>
      <c r="R26" s="4"/>
      <c r="S26" s="5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5"/>
      <c r="AF26" s="4"/>
      <c r="AG26" s="4">
        <v>499.7</v>
      </c>
      <c r="AH26" s="4"/>
      <c r="AI26" s="4">
        <f t="shared" si="0"/>
        <v>0</v>
      </c>
      <c r="AJ26" s="4">
        <f t="shared" si="1"/>
        <v>0</v>
      </c>
      <c r="AK26" s="4">
        <f t="shared" si="2"/>
        <v>0</v>
      </c>
      <c r="AL26" s="4">
        <f t="shared" si="3"/>
        <v>0</v>
      </c>
      <c r="AM26" s="4">
        <f t="shared" si="4"/>
        <v>0</v>
      </c>
      <c r="AN26" s="4">
        <f t="shared" si="5"/>
        <v>0</v>
      </c>
    </row>
    <row r="27" spans="1:40" ht="35.1" customHeight="1" x14ac:dyDescent="0.25">
      <c r="A27" s="13">
        <v>20</v>
      </c>
      <c r="B27" s="13" t="s">
        <v>27</v>
      </c>
      <c r="C27" s="11" t="s">
        <v>58</v>
      </c>
      <c r="D27" s="8" t="s">
        <v>59</v>
      </c>
      <c r="E27" s="3" t="s">
        <v>300</v>
      </c>
      <c r="F27" s="3">
        <v>270000000</v>
      </c>
      <c r="G27" s="3" t="s">
        <v>178</v>
      </c>
      <c r="H27" s="4">
        <v>5169</v>
      </c>
      <c r="I27" s="4"/>
      <c r="J27" s="6"/>
      <c r="K27" s="4"/>
      <c r="L27" s="4">
        <v>991.86</v>
      </c>
      <c r="M27" s="4"/>
      <c r="N27" s="4">
        <f>330.62+330.62</f>
        <v>661.24</v>
      </c>
      <c r="O27" s="4">
        <v>330.62</v>
      </c>
      <c r="P27" s="4">
        <v>330.61</v>
      </c>
      <c r="Q27" s="4">
        <v>330.62</v>
      </c>
      <c r="R27" s="4"/>
      <c r="S27" s="5">
        <f>380.06+330.62</f>
        <v>710.68000000000006</v>
      </c>
      <c r="T27" s="4">
        <v>330.62</v>
      </c>
      <c r="U27" s="4"/>
      <c r="V27" s="4"/>
      <c r="W27" s="4"/>
      <c r="X27" s="4">
        <v>991.86</v>
      </c>
      <c r="Y27" s="4"/>
      <c r="Z27" s="4">
        <f>330.62+330.62</f>
        <v>661.24</v>
      </c>
      <c r="AA27" s="4">
        <v>330.62</v>
      </c>
      <c r="AB27" s="4">
        <v>330.61</v>
      </c>
      <c r="AC27" s="4">
        <v>330.62</v>
      </c>
      <c r="AD27" s="4"/>
      <c r="AE27" s="5">
        <f>380.06+330.62</f>
        <v>710.68000000000006</v>
      </c>
      <c r="AF27" s="4">
        <v>330.62</v>
      </c>
      <c r="AG27" s="4">
        <v>1482.75</v>
      </c>
      <c r="AH27" s="4"/>
      <c r="AI27" s="4">
        <f t="shared" si="0"/>
        <v>3686.25</v>
      </c>
      <c r="AJ27" s="4">
        <f t="shared" si="1"/>
        <v>3686.25</v>
      </c>
      <c r="AK27" s="4">
        <f t="shared" si="2"/>
        <v>3686.25</v>
      </c>
      <c r="AL27" s="4">
        <f t="shared" si="3"/>
        <v>0</v>
      </c>
      <c r="AM27" s="4">
        <f t="shared" si="4"/>
        <v>0</v>
      </c>
      <c r="AN27" s="4">
        <f t="shared" si="5"/>
        <v>0</v>
      </c>
    </row>
    <row r="28" spans="1:40" ht="35.1" customHeight="1" x14ac:dyDescent="0.25">
      <c r="A28" s="13">
        <v>21</v>
      </c>
      <c r="B28" s="13" t="s">
        <v>27</v>
      </c>
      <c r="C28" s="11" t="s">
        <v>60</v>
      </c>
      <c r="D28" s="8" t="s">
        <v>61</v>
      </c>
      <c r="E28" s="3" t="s">
        <v>301</v>
      </c>
      <c r="F28" s="3">
        <v>270000000</v>
      </c>
      <c r="G28" s="3" t="s">
        <v>179</v>
      </c>
      <c r="H28" s="4">
        <v>10000</v>
      </c>
      <c r="I28" s="4"/>
      <c r="J28" s="6"/>
      <c r="K28" s="4">
        <f>2971.66+2447.65</f>
        <v>5419.3099999999995</v>
      </c>
      <c r="L28" s="4">
        <v>2790.51</v>
      </c>
      <c r="M28" s="4">
        <v>2518.69</v>
      </c>
      <c r="N28" s="4">
        <f>3788.61+19.1</f>
        <v>3807.71</v>
      </c>
      <c r="O28" s="4">
        <f>2348.05+0.39</f>
        <v>2348.44</v>
      </c>
      <c r="P28" s="4">
        <v>2951.03</v>
      </c>
      <c r="Q28" s="4">
        <v>2255.39</v>
      </c>
      <c r="R28" s="4">
        <v>2366.39</v>
      </c>
      <c r="S28" s="5">
        <v>1312.5</v>
      </c>
      <c r="T28" s="4"/>
      <c r="U28" s="4"/>
      <c r="V28" s="4"/>
      <c r="W28" s="4">
        <v>5419.31</v>
      </c>
      <c r="X28" s="4">
        <v>2790.51</v>
      </c>
      <c r="Y28" s="4">
        <v>2518.69</v>
      </c>
      <c r="Z28" s="4">
        <f>3788.61+19.1</f>
        <v>3807.71</v>
      </c>
      <c r="AA28" s="4">
        <f>2348.05+0.39</f>
        <v>2348.44</v>
      </c>
      <c r="AB28" s="4">
        <v>2951.03</v>
      </c>
      <c r="AC28" s="4">
        <v>2255.39</v>
      </c>
      <c r="AD28" s="4">
        <v>2366.39</v>
      </c>
      <c r="AE28" s="5">
        <v>1312.5</v>
      </c>
      <c r="AF28" s="4"/>
      <c r="AG28" s="4">
        <v>0.03</v>
      </c>
      <c r="AH28" s="4">
        <v>15770</v>
      </c>
      <c r="AI28" s="4">
        <f t="shared" si="0"/>
        <v>25769.97</v>
      </c>
      <c r="AJ28" s="4">
        <f t="shared" si="1"/>
        <v>25769.969999999998</v>
      </c>
      <c r="AK28" s="4">
        <f t="shared" si="2"/>
        <v>25769.969999999998</v>
      </c>
      <c r="AL28" s="4">
        <f t="shared" si="3"/>
        <v>3.637978807091713E-12</v>
      </c>
      <c r="AM28" s="4">
        <f t="shared" si="4"/>
        <v>0</v>
      </c>
      <c r="AN28" s="4">
        <f t="shared" si="5"/>
        <v>0</v>
      </c>
    </row>
    <row r="29" spans="1:40" ht="35.1" customHeight="1" x14ac:dyDescent="0.25">
      <c r="A29" s="13">
        <v>22</v>
      </c>
      <c r="B29" s="13" t="s">
        <v>27</v>
      </c>
      <c r="C29" s="11" t="s">
        <v>162</v>
      </c>
      <c r="D29" s="8" t="s">
        <v>62</v>
      </c>
      <c r="E29" s="3" t="s">
        <v>262</v>
      </c>
      <c r="F29" s="3">
        <v>270000000</v>
      </c>
      <c r="G29" s="3" t="s">
        <v>179</v>
      </c>
      <c r="H29" s="4">
        <v>100000</v>
      </c>
      <c r="I29" s="4"/>
      <c r="J29" s="6">
        <v>34511.050000000003</v>
      </c>
      <c r="K29" s="4"/>
      <c r="L29" s="4">
        <v>21658.19</v>
      </c>
      <c r="M29" s="26">
        <f>20861.92+22843.79</f>
        <v>43705.71</v>
      </c>
      <c r="N29" s="4">
        <f>15334.46+1154.8</f>
        <v>16489.259999999998</v>
      </c>
      <c r="O29" s="4">
        <v>17063.95</v>
      </c>
      <c r="P29" s="4">
        <f>21175.87+33503.35</f>
        <v>54679.22</v>
      </c>
      <c r="Q29" s="4">
        <v>15770.44</v>
      </c>
      <c r="R29" s="4">
        <f>19920.9+1620.05</f>
        <v>21540.95</v>
      </c>
      <c r="S29" s="5">
        <v>4581.2299999999996</v>
      </c>
      <c r="T29" s="4"/>
      <c r="U29" s="4"/>
      <c r="V29" s="4">
        <v>34511.050000000003</v>
      </c>
      <c r="W29" s="4"/>
      <c r="X29" s="4">
        <v>21658.19</v>
      </c>
      <c r="Y29" s="4">
        <f>20861.92+22843.79</f>
        <v>43705.71</v>
      </c>
      <c r="Z29" s="4">
        <f>15334.46+1154.8</f>
        <v>16489.259999999998</v>
      </c>
      <c r="AA29" s="4">
        <v>17063.95</v>
      </c>
      <c r="AB29" s="4">
        <f>21175.87+33503.35</f>
        <v>54679.22</v>
      </c>
      <c r="AC29" s="4">
        <v>15770.44</v>
      </c>
      <c r="AD29" s="4">
        <f>19920.9+1620.05</f>
        <v>21540.95</v>
      </c>
      <c r="AE29" s="5">
        <v>4581.2299999999996</v>
      </c>
      <c r="AF29" s="4"/>
      <c r="AG29" s="4"/>
      <c r="AH29" s="4">
        <v>130000</v>
      </c>
      <c r="AI29" s="4">
        <f t="shared" si="0"/>
        <v>230000</v>
      </c>
      <c r="AJ29" s="4">
        <f t="shared" si="1"/>
        <v>230000.00000000003</v>
      </c>
      <c r="AK29" s="4">
        <f t="shared" si="2"/>
        <v>230000.00000000003</v>
      </c>
      <c r="AL29" s="4">
        <f t="shared" si="3"/>
        <v>-2.9103830456733704E-11</v>
      </c>
      <c r="AM29" s="4">
        <f t="shared" si="4"/>
        <v>0</v>
      </c>
      <c r="AN29" s="4">
        <f t="shared" si="5"/>
        <v>0</v>
      </c>
    </row>
    <row r="30" spans="1:40" ht="35.1" customHeight="1" x14ac:dyDescent="0.25">
      <c r="A30" s="13">
        <v>23</v>
      </c>
      <c r="B30" s="13" t="s">
        <v>27</v>
      </c>
      <c r="C30" s="11" t="s">
        <v>163</v>
      </c>
      <c r="D30" s="8" t="s">
        <v>63</v>
      </c>
      <c r="E30" s="3" t="s">
        <v>283</v>
      </c>
      <c r="F30" s="3">
        <v>270000000</v>
      </c>
      <c r="G30" s="3" t="s">
        <v>178</v>
      </c>
      <c r="H30" s="4">
        <v>170000</v>
      </c>
      <c r="I30" s="4"/>
      <c r="J30" s="6">
        <v>69541.210000000006</v>
      </c>
      <c r="K30" s="4">
        <v>71605.490000000005</v>
      </c>
      <c r="L30" s="4"/>
      <c r="M30" s="4">
        <f>60868.92+74297.85</f>
        <v>135166.77000000002</v>
      </c>
      <c r="N30" s="4">
        <f>26097.71+69834.27</f>
        <v>95931.98000000001</v>
      </c>
      <c r="O30" s="47">
        <v>54388.25</v>
      </c>
      <c r="P30" s="4"/>
      <c r="Q30" s="4"/>
      <c r="R30" s="4"/>
      <c r="S30" s="5"/>
      <c r="T30" s="4"/>
      <c r="U30" s="4"/>
      <c r="V30" s="4">
        <v>69541.210000000006</v>
      </c>
      <c r="W30" s="4">
        <v>71605.490000000005</v>
      </c>
      <c r="X30" s="4"/>
      <c r="Y30" s="4">
        <f>60868.92+74297.85</f>
        <v>135166.77000000002</v>
      </c>
      <c r="Z30" s="4">
        <f>26097.71+69834.27</f>
        <v>95931.98000000001</v>
      </c>
      <c r="AA30" s="4">
        <f>48211.31+6176.94</f>
        <v>54388.25</v>
      </c>
      <c r="AB30" s="4"/>
      <c r="AC30" s="4"/>
      <c r="AD30" s="4"/>
      <c r="AE30" s="5"/>
      <c r="AF30" s="4"/>
      <c r="AG30" s="4">
        <v>235.22</v>
      </c>
      <c r="AH30" s="4">
        <v>256868.92</v>
      </c>
      <c r="AI30" s="4">
        <f t="shared" si="0"/>
        <v>426633.7</v>
      </c>
      <c r="AJ30" s="4">
        <f t="shared" si="1"/>
        <v>426633.70000000007</v>
      </c>
      <c r="AK30" s="4">
        <f t="shared" si="2"/>
        <v>426633.70000000007</v>
      </c>
      <c r="AL30" s="4">
        <f t="shared" si="3"/>
        <v>-5.8207660913467407E-11</v>
      </c>
      <c r="AM30" s="4">
        <f t="shared" si="4"/>
        <v>0</v>
      </c>
      <c r="AN30" s="4">
        <f t="shared" si="5"/>
        <v>0</v>
      </c>
    </row>
    <row r="31" spans="1:40" ht="35.1" customHeight="1" x14ac:dyDescent="0.25">
      <c r="A31" s="13">
        <v>24</v>
      </c>
      <c r="B31" s="13" t="s">
        <v>27</v>
      </c>
      <c r="C31" s="11" t="s">
        <v>164</v>
      </c>
      <c r="D31" s="8" t="s">
        <v>64</v>
      </c>
      <c r="E31" s="3" t="s">
        <v>263</v>
      </c>
      <c r="F31" s="3">
        <v>270000000</v>
      </c>
      <c r="G31" s="3" t="s">
        <v>180</v>
      </c>
      <c r="H31" s="4">
        <v>17416</v>
      </c>
      <c r="I31" s="4"/>
      <c r="J31" s="6">
        <v>8707.68</v>
      </c>
      <c r="K31" s="4">
        <v>8707.68</v>
      </c>
      <c r="L31" s="4">
        <v>8707.68</v>
      </c>
      <c r="M31" s="4">
        <v>8707.68</v>
      </c>
      <c r="N31" s="4">
        <v>8707.68</v>
      </c>
      <c r="O31" s="4">
        <v>8707.68</v>
      </c>
      <c r="P31" s="4"/>
      <c r="Q31" s="4"/>
      <c r="R31" s="4"/>
      <c r="S31" s="5"/>
      <c r="T31" s="4"/>
      <c r="U31" s="4"/>
      <c r="V31" s="4"/>
      <c r="W31" s="4">
        <f>7743.52+8707.68+1132-167.84</f>
        <v>17415.36</v>
      </c>
      <c r="X31" s="22">
        <v>8707.68</v>
      </c>
      <c r="Y31" s="22">
        <v>8707.68</v>
      </c>
      <c r="Z31" s="50">
        <f>8707.68</f>
        <v>8707.68</v>
      </c>
      <c r="AA31" s="4">
        <v>8707.68</v>
      </c>
      <c r="AB31" s="4"/>
      <c r="AC31" s="4"/>
      <c r="AD31" s="4"/>
      <c r="AE31" s="5"/>
      <c r="AF31" s="4"/>
      <c r="AG31" s="53">
        <v>8434.92</v>
      </c>
      <c r="AH31" s="4">
        <v>43265</v>
      </c>
      <c r="AI31" s="4">
        <f t="shared" si="0"/>
        <v>52246.080000000002</v>
      </c>
      <c r="AJ31" s="4">
        <f t="shared" si="1"/>
        <v>52246.080000000002</v>
      </c>
      <c r="AK31" s="4">
        <f t="shared" si="2"/>
        <v>52246.080000000002</v>
      </c>
      <c r="AL31" s="4">
        <f t="shared" si="3"/>
        <v>0</v>
      </c>
      <c r="AM31" s="4">
        <f t="shared" si="4"/>
        <v>0</v>
      </c>
      <c r="AN31" s="4">
        <f t="shared" si="5"/>
        <v>0</v>
      </c>
    </row>
    <row r="32" spans="1:40" ht="35.1" customHeight="1" x14ac:dyDescent="0.25">
      <c r="A32" s="13">
        <v>25</v>
      </c>
      <c r="B32" s="13" t="s">
        <v>27</v>
      </c>
      <c r="C32" s="43" t="s">
        <v>65</v>
      </c>
      <c r="D32" s="8" t="s">
        <v>66</v>
      </c>
      <c r="E32" s="3" t="s">
        <v>284</v>
      </c>
      <c r="F32" s="3">
        <v>270000000</v>
      </c>
      <c r="G32" s="3" t="s">
        <v>178</v>
      </c>
      <c r="H32" s="4">
        <v>3600</v>
      </c>
      <c r="I32" s="4"/>
      <c r="J32" s="6"/>
      <c r="K32" s="4">
        <v>2893.88</v>
      </c>
      <c r="L32" s="4">
        <f>1396.52+1396.52+2000</f>
        <v>4793.04</v>
      </c>
      <c r="M32" s="4">
        <v>1396.76</v>
      </c>
      <c r="N32" s="26">
        <v>2392.2800000000002</v>
      </c>
      <c r="O32" s="4">
        <v>1347.04</v>
      </c>
      <c r="P32" s="4">
        <v>1386.76</v>
      </c>
      <c r="Q32" s="4">
        <v>1460.46</v>
      </c>
      <c r="R32" s="4">
        <v>1424.72</v>
      </c>
      <c r="S32" s="5">
        <f>1597.02</f>
        <v>1597.02</v>
      </c>
      <c r="T32" s="4"/>
      <c r="U32" s="4"/>
      <c r="V32" s="4"/>
      <c r="W32" s="4">
        <f>1393.88+1500</f>
        <v>2893.88</v>
      </c>
      <c r="X32" s="4">
        <f>1396.52+1396.52</f>
        <v>2793.04</v>
      </c>
      <c r="Y32" s="4">
        <f>1396.76+2000</f>
        <v>3396.76</v>
      </c>
      <c r="Z32" s="4">
        <v>2392.2800000000002</v>
      </c>
      <c r="AA32" s="4">
        <v>1347.04</v>
      </c>
      <c r="AB32" s="4">
        <v>1386.76</v>
      </c>
      <c r="AC32" s="4">
        <v>1460.46</v>
      </c>
      <c r="AD32" s="4">
        <v>1424.72</v>
      </c>
      <c r="AE32" s="5">
        <v>1597.02</v>
      </c>
      <c r="AF32" s="4"/>
      <c r="AG32" s="4"/>
      <c r="AH32" s="4">
        <v>15000</v>
      </c>
      <c r="AI32" s="4">
        <f t="shared" si="0"/>
        <v>18600</v>
      </c>
      <c r="AJ32" s="4">
        <f t="shared" si="1"/>
        <v>18691.960000000003</v>
      </c>
      <c r="AK32" s="4">
        <f t="shared" si="2"/>
        <v>18691.960000000003</v>
      </c>
      <c r="AL32" s="4" t="s">
        <v>30</v>
      </c>
      <c r="AM32" s="4">
        <f t="shared" si="4"/>
        <v>0</v>
      </c>
      <c r="AN32" s="4" t="s">
        <v>30</v>
      </c>
    </row>
    <row r="33" spans="1:40" ht="35.1" customHeight="1" x14ac:dyDescent="0.25">
      <c r="A33" s="13">
        <v>26</v>
      </c>
      <c r="B33" s="13" t="s">
        <v>27</v>
      </c>
      <c r="C33" s="11" t="s">
        <v>67</v>
      </c>
      <c r="D33" s="8" t="s">
        <v>68</v>
      </c>
      <c r="E33" s="3" t="s">
        <v>302</v>
      </c>
      <c r="F33" s="3">
        <v>270000000</v>
      </c>
      <c r="G33" s="3" t="s">
        <v>181</v>
      </c>
      <c r="H33" s="4">
        <v>7300</v>
      </c>
      <c r="I33" s="4"/>
      <c r="J33" s="6"/>
      <c r="K33" s="4"/>
      <c r="L33" s="4"/>
      <c r="M33" s="4"/>
      <c r="N33" s="4"/>
      <c r="O33" s="4"/>
      <c r="P33" s="4"/>
      <c r="Q33" s="4"/>
      <c r="R33" s="4"/>
      <c r="S33" s="5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5"/>
      <c r="AF33" s="4"/>
      <c r="AG33" s="4">
        <v>7300</v>
      </c>
      <c r="AH33" s="4"/>
      <c r="AI33" s="4">
        <f t="shared" si="0"/>
        <v>0</v>
      </c>
      <c r="AJ33" s="4">
        <f t="shared" si="1"/>
        <v>0</v>
      </c>
      <c r="AK33" s="4">
        <f t="shared" si="2"/>
        <v>0</v>
      </c>
      <c r="AL33" s="4">
        <f t="shared" ref="AL33:AL96" si="6">(AJ33-AK33)+(AI33-AJ33)</f>
        <v>0</v>
      </c>
      <c r="AM33" s="4">
        <f t="shared" si="4"/>
        <v>0</v>
      </c>
      <c r="AN33" s="4">
        <f t="shared" ref="AN33:AN96" si="7">AI33-AJ33</f>
        <v>0</v>
      </c>
    </row>
    <row r="34" spans="1:40" ht="35.1" customHeight="1" x14ac:dyDescent="0.25">
      <c r="A34" s="13">
        <v>27</v>
      </c>
      <c r="B34" s="13" t="s">
        <v>27</v>
      </c>
      <c r="C34" s="11" t="s">
        <v>69</v>
      </c>
      <c r="D34" s="8" t="s">
        <v>70</v>
      </c>
      <c r="E34" s="3" t="s">
        <v>303</v>
      </c>
      <c r="F34" s="3">
        <v>270000000</v>
      </c>
      <c r="G34" s="3" t="s">
        <v>179</v>
      </c>
      <c r="H34" s="4">
        <v>115712.46</v>
      </c>
      <c r="I34" s="4"/>
      <c r="J34" s="6"/>
      <c r="K34" s="4">
        <v>1459.36</v>
      </c>
      <c r="L34" s="4"/>
      <c r="M34" s="4"/>
      <c r="N34" s="4"/>
      <c r="O34" s="4"/>
      <c r="P34" s="4"/>
      <c r="Q34" s="4"/>
      <c r="R34" s="4"/>
      <c r="S34" s="5">
        <v>1615.72</v>
      </c>
      <c r="T34" s="4"/>
      <c r="U34" s="4"/>
      <c r="V34" s="4"/>
      <c r="W34" s="4">
        <v>1459.36</v>
      </c>
      <c r="X34" s="4"/>
      <c r="Y34" s="4"/>
      <c r="Z34" s="4"/>
      <c r="AA34" s="4"/>
      <c r="AB34" s="4"/>
      <c r="AC34" s="4"/>
      <c r="AD34" s="4"/>
      <c r="AE34" s="5">
        <v>1615.72</v>
      </c>
      <c r="AF34" s="4"/>
      <c r="AG34" s="4">
        <v>112637.38</v>
      </c>
      <c r="AH34" s="4"/>
      <c r="AI34" s="4">
        <f t="shared" si="0"/>
        <v>3075.0800000000017</v>
      </c>
      <c r="AJ34" s="4">
        <f t="shared" si="1"/>
        <v>3075.08</v>
      </c>
      <c r="AK34" s="4">
        <f t="shared" si="2"/>
        <v>3075.08</v>
      </c>
      <c r="AL34" s="4">
        <f t="shared" si="6"/>
        <v>1.8189894035458565E-12</v>
      </c>
      <c r="AM34" s="4">
        <f t="shared" si="4"/>
        <v>0</v>
      </c>
      <c r="AN34" s="4">
        <f t="shared" si="7"/>
        <v>0</v>
      </c>
    </row>
    <row r="35" spans="1:40" ht="35.1" customHeight="1" x14ac:dyDescent="0.25">
      <c r="A35" s="13">
        <v>28</v>
      </c>
      <c r="B35" s="13" t="s">
        <v>27</v>
      </c>
      <c r="C35" s="11" t="s">
        <v>71</v>
      </c>
      <c r="D35" s="8" t="s">
        <v>72</v>
      </c>
      <c r="E35" s="3" t="s">
        <v>304</v>
      </c>
      <c r="F35" s="3">
        <v>270000000</v>
      </c>
      <c r="G35" s="3" t="s">
        <v>181</v>
      </c>
      <c r="H35" s="4">
        <v>3050</v>
      </c>
      <c r="I35" s="4"/>
      <c r="J35" s="26">
        <v>1524.76</v>
      </c>
      <c r="K35" s="4">
        <v>1307.04</v>
      </c>
      <c r="L35" s="4"/>
      <c r="M35" s="4"/>
      <c r="N35" s="4"/>
      <c r="O35" s="4"/>
      <c r="P35" s="4"/>
      <c r="Q35" s="4"/>
      <c r="R35" s="4"/>
      <c r="S35" s="5"/>
      <c r="T35" s="4"/>
      <c r="U35" s="4"/>
      <c r="V35" s="4"/>
      <c r="W35" s="4">
        <f>1524.76+1307.04</f>
        <v>2831.8</v>
      </c>
      <c r="X35" s="4"/>
      <c r="Y35" s="4"/>
      <c r="Z35" s="4"/>
      <c r="AA35" s="4"/>
      <c r="AB35" s="4"/>
      <c r="AC35" s="4"/>
      <c r="AD35" s="4"/>
      <c r="AE35" s="5"/>
      <c r="AF35" s="4"/>
      <c r="AG35" s="4">
        <v>218.2</v>
      </c>
      <c r="AH35" s="4"/>
      <c r="AI35" s="4">
        <f t="shared" si="0"/>
        <v>2831.8</v>
      </c>
      <c r="AJ35" s="4">
        <f t="shared" si="1"/>
        <v>2831.8</v>
      </c>
      <c r="AK35" s="4">
        <f t="shared" si="2"/>
        <v>2831.8</v>
      </c>
      <c r="AL35" s="4">
        <f t="shared" si="6"/>
        <v>0</v>
      </c>
      <c r="AM35" s="4">
        <f t="shared" si="4"/>
        <v>0</v>
      </c>
      <c r="AN35" s="4">
        <f t="shared" si="7"/>
        <v>0</v>
      </c>
    </row>
    <row r="36" spans="1:40" ht="35.1" customHeight="1" x14ac:dyDescent="0.25">
      <c r="A36" s="13">
        <v>29</v>
      </c>
      <c r="B36" s="13" t="s">
        <v>27</v>
      </c>
      <c r="C36" s="8" t="s">
        <v>161</v>
      </c>
      <c r="D36" s="8" t="s">
        <v>73</v>
      </c>
      <c r="E36" s="3" t="s">
        <v>305</v>
      </c>
      <c r="F36" s="3">
        <v>270000000</v>
      </c>
      <c r="G36" s="3" t="s">
        <v>180</v>
      </c>
      <c r="H36" s="4">
        <v>14725</v>
      </c>
      <c r="I36" s="4"/>
      <c r="J36" s="6">
        <v>7362.3</v>
      </c>
      <c r="K36" s="4">
        <v>7362.29</v>
      </c>
      <c r="L36" s="4"/>
      <c r="M36" s="4">
        <v>14724.58</v>
      </c>
      <c r="N36" s="4">
        <v>7362.29</v>
      </c>
      <c r="O36" s="4">
        <v>7362.29</v>
      </c>
      <c r="P36" s="4"/>
      <c r="Q36" s="4"/>
      <c r="R36" s="4"/>
      <c r="S36" s="5"/>
      <c r="T36" s="4"/>
      <c r="U36" s="4"/>
      <c r="V36" s="4">
        <v>815.19</v>
      </c>
      <c r="W36" s="4">
        <v>13909.4</v>
      </c>
      <c r="X36" s="4">
        <v>6466.85</v>
      </c>
      <c r="Y36" s="4">
        <f>7362.29+895.44</f>
        <v>8257.73</v>
      </c>
      <c r="Z36" s="4">
        <v>7362.29</v>
      </c>
      <c r="AA36" s="4">
        <v>7362.29</v>
      </c>
      <c r="AB36" s="4"/>
      <c r="AC36" s="4"/>
      <c r="AD36" s="4"/>
      <c r="AE36" s="5"/>
      <c r="AF36" s="4"/>
      <c r="AG36" s="4">
        <v>2651.25</v>
      </c>
      <c r="AH36" s="4">
        <v>32100</v>
      </c>
      <c r="AI36" s="4">
        <f t="shared" si="0"/>
        <v>44173.75</v>
      </c>
      <c r="AJ36" s="4">
        <f t="shared" si="1"/>
        <v>44173.75</v>
      </c>
      <c r="AK36" s="4">
        <f t="shared" si="2"/>
        <v>44173.75</v>
      </c>
      <c r="AL36" s="4">
        <f t="shared" si="6"/>
        <v>0</v>
      </c>
      <c r="AM36" s="4">
        <f t="shared" si="4"/>
        <v>0</v>
      </c>
      <c r="AN36" s="4">
        <f t="shared" si="7"/>
        <v>0</v>
      </c>
    </row>
    <row r="37" spans="1:40" ht="34.5" customHeight="1" x14ac:dyDescent="0.25">
      <c r="A37" s="13">
        <v>30</v>
      </c>
      <c r="B37" s="13" t="s">
        <v>27</v>
      </c>
      <c r="C37" s="8" t="s">
        <v>74</v>
      </c>
      <c r="D37" s="8" t="s">
        <v>75</v>
      </c>
      <c r="E37" s="3" t="s">
        <v>306</v>
      </c>
      <c r="F37" s="3">
        <v>270000000</v>
      </c>
      <c r="G37" s="3" t="s">
        <v>181</v>
      </c>
      <c r="H37" s="4">
        <v>20000</v>
      </c>
      <c r="I37" s="4"/>
      <c r="J37" s="6"/>
      <c r="K37" s="4"/>
      <c r="L37" s="4"/>
      <c r="M37" s="4"/>
      <c r="N37" s="4"/>
      <c r="O37" s="4">
        <v>2076.31</v>
      </c>
      <c r="P37" s="4">
        <v>2742.46</v>
      </c>
      <c r="Q37" s="4"/>
      <c r="R37" s="4"/>
      <c r="S37" s="5">
        <v>4207.6400000000003</v>
      </c>
      <c r="T37" s="4"/>
      <c r="U37" s="4"/>
      <c r="V37" s="4"/>
      <c r="W37" s="4"/>
      <c r="X37" s="4"/>
      <c r="Y37" s="4"/>
      <c r="Z37" s="4"/>
      <c r="AA37" s="4">
        <v>2076.31</v>
      </c>
      <c r="AB37" s="4"/>
      <c r="AC37" s="4">
        <v>2742.46</v>
      </c>
      <c r="AD37" s="4"/>
      <c r="AE37" s="5">
        <v>4207.6400000000003</v>
      </c>
      <c r="AF37" s="4"/>
      <c r="AG37" s="4">
        <v>10973.59</v>
      </c>
      <c r="AH37" s="4"/>
      <c r="AI37" s="4">
        <f t="shared" si="0"/>
        <v>9026.41</v>
      </c>
      <c r="AJ37" s="4">
        <f t="shared" si="1"/>
        <v>9026.41</v>
      </c>
      <c r="AK37" s="4">
        <f t="shared" si="2"/>
        <v>9026.41</v>
      </c>
      <c r="AL37" s="4">
        <f t="shared" si="6"/>
        <v>0</v>
      </c>
      <c r="AM37" s="4">
        <f t="shared" si="4"/>
        <v>0</v>
      </c>
      <c r="AN37" s="4">
        <f t="shared" si="7"/>
        <v>0</v>
      </c>
    </row>
    <row r="38" spans="1:40" ht="35.1" customHeight="1" x14ac:dyDescent="0.25">
      <c r="A38" s="13">
        <v>31</v>
      </c>
      <c r="B38" s="13" t="s">
        <v>27</v>
      </c>
      <c r="C38" s="8" t="s">
        <v>76</v>
      </c>
      <c r="D38" s="8" t="s">
        <v>77</v>
      </c>
      <c r="E38" s="3" t="s">
        <v>264</v>
      </c>
      <c r="F38" s="3">
        <v>270000000</v>
      </c>
      <c r="G38" s="3" t="s">
        <v>181</v>
      </c>
      <c r="H38" s="4">
        <v>3800.1</v>
      </c>
      <c r="I38" s="4"/>
      <c r="J38" s="6"/>
      <c r="K38" s="4">
        <v>1900</v>
      </c>
      <c r="L38" s="4">
        <v>1900</v>
      </c>
      <c r="M38" s="4"/>
      <c r="N38" s="50">
        <f>1900</f>
        <v>1900</v>
      </c>
      <c r="O38" s="36">
        <v>1900</v>
      </c>
      <c r="P38" s="4"/>
      <c r="Q38" s="4"/>
      <c r="R38" s="4"/>
      <c r="S38" s="5"/>
      <c r="T38" s="4"/>
      <c r="U38" s="4"/>
      <c r="V38" s="4"/>
      <c r="W38" s="4">
        <v>1900</v>
      </c>
      <c r="X38" s="4">
        <v>1900</v>
      </c>
      <c r="Y38" s="4"/>
      <c r="Z38" s="4">
        <v>1900</v>
      </c>
      <c r="AA38" s="4">
        <v>1900</v>
      </c>
      <c r="AB38" s="4"/>
      <c r="AC38" s="4"/>
      <c r="AD38" s="4"/>
      <c r="AE38" s="5"/>
      <c r="AF38" s="4"/>
      <c r="AG38" s="4">
        <v>0.1</v>
      </c>
      <c r="AH38" s="4">
        <v>3800</v>
      </c>
      <c r="AI38" s="4">
        <f t="shared" si="0"/>
        <v>7600</v>
      </c>
      <c r="AJ38" s="4">
        <f t="shared" si="1"/>
        <v>7600</v>
      </c>
      <c r="AK38" s="4">
        <f t="shared" si="2"/>
        <v>7600</v>
      </c>
      <c r="AL38" s="4">
        <f t="shared" si="6"/>
        <v>0</v>
      </c>
      <c r="AM38" s="4">
        <f t="shared" si="4"/>
        <v>0</v>
      </c>
      <c r="AN38" s="4">
        <f t="shared" si="7"/>
        <v>0</v>
      </c>
    </row>
    <row r="39" spans="1:40" ht="35.1" customHeight="1" x14ac:dyDescent="0.25">
      <c r="A39" s="13">
        <v>32</v>
      </c>
      <c r="B39" s="13" t="s">
        <v>27</v>
      </c>
      <c r="C39" s="8" t="s">
        <v>69</v>
      </c>
      <c r="D39" s="8" t="s">
        <v>78</v>
      </c>
      <c r="E39" s="3" t="s">
        <v>265</v>
      </c>
      <c r="F39" s="3">
        <v>270000000</v>
      </c>
      <c r="G39" s="3" t="s">
        <v>179</v>
      </c>
      <c r="H39" s="4">
        <v>50000</v>
      </c>
      <c r="I39" s="4"/>
      <c r="J39" s="6">
        <v>350195.35</v>
      </c>
      <c r="K39" s="4"/>
      <c r="L39" s="4"/>
      <c r="M39" s="4">
        <f>87110.99+119070.72</f>
        <v>206181.71000000002</v>
      </c>
      <c r="N39" s="4"/>
      <c r="O39" s="4">
        <f>126550.96+80256.58</f>
        <v>206807.54</v>
      </c>
      <c r="P39" s="4">
        <v>149644.35999999999</v>
      </c>
      <c r="Q39" s="4"/>
      <c r="R39" s="4"/>
      <c r="S39" s="5"/>
      <c r="T39" s="4"/>
      <c r="U39" s="4"/>
      <c r="V39" s="4">
        <v>350195.35</v>
      </c>
      <c r="W39" s="4"/>
      <c r="X39" s="4"/>
      <c r="Y39" s="4">
        <f>87110.99+119070.72</f>
        <v>206181.71000000002</v>
      </c>
      <c r="Z39" s="4"/>
      <c r="AA39" s="4">
        <f>126550.96+80256.58</f>
        <v>206807.54</v>
      </c>
      <c r="AB39" s="45">
        <v>149644.35999999999</v>
      </c>
      <c r="AC39" s="4"/>
      <c r="AD39" s="4"/>
      <c r="AE39" s="5"/>
      <c r="AF39" s="4"/>
      <c r="AG39" s="4">
        <f>47379+2.04</f>
        <v>47381.04</v>
      </c>
      <c r="AH39" s="4">
        <v>910210</v>
      </c>
      <c r="AI39" s="4">
        <f t="shared" si="0"/>
        <v>912828.96</v>
      </c>
      <c r="AJ39" s="4">
        <f t="shared" si="1"/>
        <v>912828.96000000008</v>
      </c>
      <c r="AK39" s="4">
        <f t="shared" si="2"/>
        <v>912828.96000000008</v>
      </c>
      <c r="AL39" s="4">
        <f t="shared" si="6"/>
        <v>-1.1641532182693481E-10</v>
      </c>
      <c r="AM39" s="4">
        <f t="shared" si="4"/>
        <v>0</v>
      </c>
      <c r="AN39" s="4">
        <f t="shared" si="7"/>
        <v>0</v>
      </c>
    </row>
    <row r="40" spans="1:40" ht="35.1" customHeight="1" x14ac:dyDescent="0.25">
      <c r="A40" s="13">
        <v>33</v>
      </c>
      <c r="B40" s="13" t="s">
        <v>27</v>
      </c>
      <c r="C40" s="8" t="s">
        <v>79</v>
      </c>
      <c r="D40" s="8" t="s">
        <v>80</v>
      </c>
      <c r="E40" s="3" t="s">
        <v>307</v>
      </c>
      <c r="F40" s="3">
        <v>270000000</v>
      </c>
      <c r="G40" s="3" t="s">
        <v>179</v>
      </c>
      <c r="H40" s="4">
        <v>5400</v>
      </c>
      <c r="I40" s="4"/>
      <c r="J40" s="6">
        <v>1994.99</v>
      </c>
      <c r="K40" s="4">
        <v>2029.18</v>
      </c>
      <c r="L40" s="4"/>
      <c r="M40" s="4">
        <f>2634.19+2526.61</f>
        <v>5160.8</v>
      </c>
      <c r="N40" s="4">
        <v>2684.55</v>
      </c>
      <c r="O40" s="4">
        <v>2812.56</v>
      </c>
      <c r="P40" s="4">
        <v>2909.45</v>
      </c>
      <c r="Q40" s="4">
        <v>3888.62</v>
      </c>
      <c r="R40" s="4"/>
      <c r="S40" s="5">
        <v>3292.16</v>
      </c>
      <c r="T40" s="4"/>
      <c r="U40" s="4"/>
      <c r="V40" s="4">
        <v>1994.99</v>
      </c>
      <c r="W40" s="4">
        <v>2029.18</v>
      </c>
      <c r="X40" s="4"/>
      <c r="Y40" s="4">
        <f>2634.19</f>
        <v>2634.19</v>
      </c>
      <c r="Z40" s="4">
        <v>2526.61</v>
      </c>
      <c r="AA40" s="4">
        <f>2684.55+2812.56</f>
        <v>5497.1100000000006</v>
      </c>
      <c r="AB40" s="4">
        <v>2909.45</v>
      </c>
      <c r="AC40" s="4">
        <v>3888.62</v>
      </c>
      <c r="AD40" s="4"/>
      <c r="AE40" s="5">
        <v>3292.16</v>
      </c>
      <c r="AF40" s="4"/>
      <c r="AG40" s="4">
        <v>627.69000000000005</v>
      </c>
      <c r="AH40" s="4">
        <v>20000</v>
      </c>
      <c r="AI40" s="4">
        <f t="shared" si="0"/>
        <v>24772.309999999998</v>
      </c>
      <c r="AJ40" s="4">
        <f t="shared" si="1"/>
        <v>24772.309999999998</v>
      </c>
      <c r="AK40" s="4">
        <f t="shared" si="2"/>
        <v>24772.31</v>
      </c>
      <c r="AL40" s="4">
        <f t="shared" si="6"/>
        <v>-3.637978807091713E-12</v>
      </c>
      <c r="AM40" s="4">
        <f t="shared" si="4"/>
        <v>0</v>
      </c>
      <c r="AN40" s="4">
        <f t="shared" si="7"/>
        <v>0</v>
      </c>
    </row>
    <row r="41" spans="1:40" ht="35.1" customHeight="1" x14ac:dyDescent="0.25">
      <c r="A41" s="13">
        <v>34</v>
      </c>
      <c r="B41" s="13" t="s">
        <v>27</v>
      </c>
      <c r="C41" s="8" t="s">
        <v>76</v>
      </c>
      <c r="D41" s="8" t="s">
        <v>81</v>
      </c>
      <c r="E41" s="3" t="s">
        <v>308</v>
      </c>
      <c r="F41" s="3">
        <v>270000000</v>
      </c>
      <c r="G41" s="3" t="s">
        <v>181</v>
      </c>
      <c r="H41" s="4">
        <v>8275</v>
      </c>
      <c r="I41" s="4"/>
      <c r="J41" s="6"/>
      <c r="K41" s="4"/>
      <c r="L41" s="4"/>
      <c r="M41" s="4">
        <v>19979.560000000001</v>
      </c>
      <c r="N41" s="4">
        <v>8384.08</v>
      </c>
      <c r="O41" s="4"/>
      <c r="P41" s="4">
        <v>15654.48</v>
      </c>
      <c r="Q41" s="26">
        <v>7282.44</v>
      </c>
      <c r="R41" s="4"/>
      <c r="S41" s="5">
        <v>7282.44</v>
      </c>
      <c r="T41" s="4">
        <v>2592</v>
      </c>
      <c r="U41" s="4"/>
      <c r="V41" s="4"/>
      <c r="W41" s="4"/>
      <c r="X41" s="4"/>
      <c r="Y41" s="5">
        <v>19979.560000000001</v>
      </c>
      <c r="Z41" s="26">
        <v>8384.08</v>
      </c>
      <c r="AA41" s="4"/>
      <c r="AB41" s="4">
        <v>15654.48</v>
      </c>
      <c r="AC41" s="4">
        <v>7282.44</v>
      </c>
      <c r="AD41" s="4"/>
      <c r="AE41" s="5">
        <v>7282.44</v>
      </c>
      <c r="AF41" s="19">
        <v>2592</v>
      </c>
      <c r="AG41" s="4"/>
      <c r="AH41" s="4">
        <v>52900</v>
      </c>
      <c r="AI41" s="4">
        <f t="shared" si="0"/>
        <v>61175</v>
      </c>
      <c r="AJ41" s="4">
        <f t="shared" si="1"/>
        <v>61175</v>
      </c>
      <c r="AK41" s="4">
        <f t="shared" si="2"/>
        <v>61175</v>
      </c>
      <c r="AL41" s="4">
        <f t="shared" si="6"/>
        <v>0</v>
      </c>
      <c r="AM41" s="4">
        <f t="shared" si="4"/>
        <v>0</v>
      </c>
      <c r="AN41" s="4">
        <f t="shared" si="7"/>
        <v>0</v>
      </c>
    </row>
    <row r="42" spans="1:40" ht="35.1" customHeight="1" x14ac:dyDescent="0.25">
      <c r="A42" s="13">
        <v>35</v>
      </c>
      <c r="B42" s="13" t="s">
        <v>27</v>
      </c>
      <c r="C42" s="8" t="s">
        <v>82</v>
      </c>
      <c r="D42" s="8" t="s">
        <v>83</v>
      </c>
      <c r="E42" s="3" t="s">
        <v>309</v>
      </c>
      <c r="F42" s="3">
        <v>281000000</v>
      </c>
      <c r="G42" s="3" t="s">
        <v>173</v>
      </c>
      <c r="H42" s="4">
        <v>9000</v>
      </c>
      <c r="I42" s="4"/>
      <c r="J42" s="6">
        <v>3960</v>
      </c>
      <c r="K42" s="4">
        <v>2660</v>
      </c>
      <c r="L42" s="4"/>
      <c r="M42" s="4">
        <f>2200+1800</f>
        <v>4000</v>
      </c>
      <c r="N42" s="4">
        <v>2320</v>
      </c>
      <c r="O42" s="4">
        <v>2520</v>
      </c>
      <c r="P42" s="4">
        <f>2120+5360</f>
        <v>7480</v>
      </c>
      <c r="Q42" s="4"/>
      <c r="R42" s="4">
        <v>3040</v>
      </c>
      <c r="S42" s="5">
        <v>4840</v>
      </c>
      <c r="T42" s="4">
        <v>3300</v>
      </c>
      <c r="U42" s="4"/>
      <c r="V42" s="4">
        <v>3960</v>
      </c>
      <c r="W42" s="4">
        <f>2660</f>
        <v>2660</v>
      </c>
      <c r="X42" s="4"/>
      <c r="Y42" s="4">
        <v>4000</v>
      </c>
      <c r="Z42" s="4">
        <v>2320</v>
      </c>
      <c r="AA42" s="4">
        <f>2217.39+25.41+277.2</f>
        <v>2519.9999999999995</v>
      </c>
      <c r="AB42" s="4">
        <v>7480</v>
      </c>
      <c r="AC42" s="4"/>
      <c r="AD42" s="4">
        <v>3040</v>
      </c>
      <c r="AE42" s="5">
        <v>4840</v>
      </c>
      <c r="AF42" s="4">
        <v>3300</v>
      </c>
      <c r="AG42" s="4">
        <v>5880</v>
      </c>
      <c r="AH42" s="4">
        <v>31000</v>
      </c>
      <c r="AI42" s="4">
        <f t="shared" si="0"/>
        <v>34120</v>
      </c>
      <c r="AJ42" s="4">
        <f t="shared" si="1"/>
        <v>34120</v>
      </c>
      <c r="AK42" s="4">
        <f t="shared" si="2"/>
        <v>34120</v>
      </c>
      <c r="AL42" s="4">
        <f t="shared" si="6"/>
        <v>0</v>
      </c>
      <c r="AM42" s="4">
        <f t="shared" si="4"/>
        <v>0</v>
      </c>
      <c r="AN42" s="4">
        <f t="shared" si="7"/>
        <v>0</v>
      </c>
    </row>
    <row r="43" spans="1:40" ht="34.5" customHeight="1" x14ac:dyDescent="0.25">
      <c r="A43" s="13">
        <v>36</v>
      </c>
      <c r="B43" s="13" t="s">
        <v>27</v>
      </c>
      <c r="C43" s="8" t="s">
        <v>82</v>
      </c>
      <c r="D43" s="8" t="s">
        <v>84</v>
      </c>
      <c r="E43" s="3" t="s">
        <v>310</v>
      </c>
      <c r="F43" s="3">
        <v>281000000</v>
      </c>
      <c r="G43" s="3" t="s">
        <v>173</v>
      </c>
      <c r="H43" s="4">
        <v>9000</v>
      </c>
      <c r="I43" s="4"/>
      <c r="J43" s="6">
        <v>3960</v>
      </c>
      <c r="K43" s="4">
        <v>2660</v>
      </c>
      <c r="L43" s="4"/>
      <c r="M43" s="4">
        <f>1800+2200</f>
        <v>4000</v>
      </c>
      <c r="N43" s="4">
        <v>2320</v>
      </c>
      <c r="O43" s="4">
        <v>2520</v>
      </c>
      <c r="P43" s="4">
        <v>2120</v>
      </c>
      <c r="Q43" s="4">
        <v>5440</v>
      </c>
      <c r="R43" s="4">
        <v>3040</v>
      </c>
      <c r="S43" s="5">
        <v>4840</v>
      </c>
      <c r="T43" s="4">
        <v>3300</v>
      </c>
      <c r="U43" s="4"/>
      <c r="V43" s="4">
        <v>3960</v>
      </c>
      <c r="W43" s="4">
        <v>2660</v>
      </c>
      <c r="X43" s="4"/>
      <c r="Y43" s="4">
        <v>4000</v>
      </c>
      <c r="Z43" s="4">
        <v>2320</v>
      </c>
      <c r="AA43" s="4">
        <f>2217.39+25.41+277.2</f>
        <v>2519.9999999999995</v>
      </c>
      <c r="AB43" s="4">
        <f>1886.8+233.2</f>
        <v>2120</v>
      </c>
      <c r="AC43" s="4">
        <v>5440</v>
      </c>
      <c r="AD43" s="4">
        <v>3040</v>
      </c>
      <c r="AE43" s="5">
        <v>4840</v>
      </c>
      <c r="AF43" s="4">
        <v>3300</v>
      </c>
      <c r="AG43" s="4">
        <v>5300</v>
      </c>
      <c r="AH43" s="4">
        <v>30500</v>
      </c>
      <c r="AI43" s="4">
        <f t="shared" si="0"/>
        <v>34200</v>
      </c>
      <c r="AJ43" s="4">
        <f t="shared" si="1"/>
        <v>34200</v>
      </c>
      <c r="AK43" s="4">
        <f t="shared" si="2"/>
        <v>34200</v>
      </c>
      <c r="AL43" s="4">
        <f t="shared" si="6"/>
        <v>0</v>
      </c>
      <c r="AM43" s="4">
        <f t="shared" si="4"/>
        <v>0</v>
      </c>
      <c r="AN43" s="4">
        <f t="shared" si="7"/>
        <v>0</v>
      </c>
    </row>
    <row r="44" spans="1:40" ht="35.1" customHeight="1" x14ac:dyDescent="0.25">
      <c r="A44" s="13">
        <v>37</v>
      </c>
      <c r="B44" s="13" t="s">
        <v>27</v>
      </c>
      <c r="C44" s="8" t="s">
        <v>82</v>
      </c>
      <c r="D44" s="8" t="s">
        <v>85</v>
      </c>
      <c r="E44" s="3" t="s">
        <v>266</v>
      </c>
      <c r="F44" s="3">
        <v>281000000</v>
      </c>
      <c r="G44" s="3" t="s">
        <v>173</v>
      </c>
      <c r="H44" s="4">
        <v>9000</v>
      </c>
      <c r="I44" s="4"/>
      <c r="J44" s="6">
        <v>3960</v>
      </c>
      <c r="K44" s="4">
        <v>2660</v>
      </c>
      <c r="L44" s="4">
        <v>4000</v>
      </c>
      <c r="M44" s="49"/>
      <c r="N44" s="4">
        <v>2320</v>
      </c>
      <c r="O44" s="4">
        <f>2240.06+279.94</f>
        <v>2520</v>
      </c>
      <c r="P44" s="4"/>
      <c r="Q44" s="4"/>
      <c r="R44" s="4"/>
      <c r="S44" s="5"/>
      <c r="T44" s="4"/>
      <c r="U44" s="4"/>
      <c r="V44" s="4">
        <v>3960</v>
      </c>
      <c r="W44" s="4">
        <v>2660</v>
      </c>
      <c r="X44" s="4"/>
      <c r="Y44" s="4">
        <v>4000</v>
      </c>
      <c r="Z44" s="4">
        <v>2320</v>
      </c>
      <c r="AA44" s="4">
        <f>2214.65+279.94+25.41</f>
        <v>2520</v>
      </c>
      <c r="AB44" s="4"/>
      <c r="AC44" s="4"/>
      <c r="AD44" s="4"/>
      <c r="AE44" s="5"/>
      <c r="AF44" s="4"/>
      <c r="AG44" s="4">
        <v>9540</v>
      </c>
      <c r="AH44" s="4">
        <v>16000</v>
      </c>
      <c r="AI44" s="4">
        <f t="shared" si="0"/>
        <v>15460</v>
      </c>
      <c r="AJ44" s="4">
        <f t="shared" si="1"/>
        <v>15460</v>
      </c>
      <c r="AK44" s="4">
        <f t="shared" si="2"/>
        <v>15460</v>
      </c>
      <c r="AL44" s="4">
        <f t="shared" si="6"/>
        <v>0</v>
      </c>
      <c r="AM44" s="4">
        <f t="shared" si="4"/>
        <v>0</v>
      </c>
      <c r="AN44" s="4">
        <f t="shared" si="7"/>
        <v>0</v>
      </c>
    </row>
    <row r="45" spans="1:40" ht="35.1" customHeight="1" x14ac:dyDescent="0.25">
      <c r="A45" s="13">
        <v>38</v>
      </c>
      <c r="B45" s="13" t="s">
        <v>27</v>
      </c>
      <c r="C45" s="8" t="s">
        <v>86</v>
      </c>
      <c r="D45" s="8" t="s">
        <v>87</v>
      </c>
      <c r="E45" s="3" t="s">
        <v>311</v>
      </c>
      <c r="F45" s="3">
        <v>270000000</v>
      </c>
      <c r="G45" s="3" t="s">
        <v>179</v>
      </c>
      <c r="H45" s="4">
        <v>10</v>
      </c>
      <c r="I45" s="4"/>
      <c r="J45" s="6"/>
      <c r="K45" s="4"/>
      <c r="L45" s="4"/>
      <c r="M45" s="4"/>
      <c r="N45" s="4"/>
      <c r="O45" s="4"/>
      <c r="P45" s="4"/>
      <c r="Q45" s="4"/>
      <c r="R45" s="4"/>
      <c r="S45" s="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5"/>
      <c r="AF45" s="4"/>
      <c r="AG45" s="4">
        <v>10</v>
      </c>
      <c r="AH45" s="4"/>
      <c r="AI45" s="4">
        <f t="shared" si="0"/>
        <v>0</v>
      </c>
      <c r="AJ45" s="4">
        <f t="shared" si="1"/>
        <v>0</v>
      </c>
      <c r="AK45" s="4">
        <f t="shared" si="2"/>
        <v>0</v>
      </c>
      <c r="AL45" s="4">
        <f t="shared" si="6"/>
        <v>0</v>
      </c>
      <c r="AM45" s="4">
        <f t="shared" si="4"/>
        <v>0</v>
      </c>
      <c r="AN45" s="4">
        <f t="shared" si="7"/>
        <v>0</v>
      </c>
    </row>
    <row r="46" spans="1:40" ht="35.1" customHeight="1" x14ac:dyDescent="0.25">
      <c r="A46" s="13">
        <v>39</v>
      </c>
      <c r="B46" s="13" t="s">
        <v>27</v>
      </c>
      <c r="C46" s="8" t="s">
        <v>89</v>
      </c>
      <c r="D46" s="8" t="s">
        <v>88</v>
      </c>
      <c r="E46" s="3" t="s">
        <v>312</v>
      </c>
      <c r="F46" s="3">
        <v>270000000</v>
      </c>
      <c r="G46" s="3" t="s">
        <v>179</v>
      </c>
      <c r="H46" s="4">
        <v>10</v>
      </c>
      <c r="I46" s="4"/>
      <c r="J46" s="26"/>
      <c r="K46" s="4"/>
      <c r="L46" s="4"/>
      <c r="M46" s="4"/>
      <c r="N46" s="4"/>
      <c r="O46" s="4"/>
      <c r="P46" s="4"/>
      <c r="Q46" s="4"/>
      <c r="R46" s="4"/>
      <c r="S46" s="5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5"/>
      <c r="AF46" s="4"/>
      <c r="AG46" s="4">
        <v>10</v>
      </c>
      <c r="AH46" s="4"/>
      <c r="AI46" s="4">
        <f t="shared" si="0"/>
        <v>0</v>
      </c>
      <c r="AJ46" s="4">
        <f t="shared" si="1"/>
        <v>0</v>
      </c>
      <c r="AK46" s="4">
        <f t="shared" si="2"/>
        <v>0</v>
      </c>
      <c r="AL46" s="4">
        <f t="shared" si="6"/>
        <v>0</v>
      </c>
      <c r="AM46" s="4">
        <f t="shared" si="4"/>
        <v>0</v>
      </c>
      <c r="AN46" s="4">
        <f t="shared" si="7"/>
        <v>0</v>
      </c>
    </row>
    <row r="47" spans="1:40" ht="35.1" customHeight="1" x14ac:dyDescent="0.25">
      <c r="A47" s="13">
        <v>40</v>
      </c>
      <c r="B47" s="13" t="s">
        <v>27</v>
      </c>
      <c r="C47" s="8" t="s">
        <v>90</v>
      </c>
      <c r="D47" s="8" t="s">
        <v>91</v>
      </c>
      <c r="E47" s="3" t="s">
        <v>313</v>
      </c>
      <c r="F47" s="3">
        <v>270000000</v>
      </c>
      <c r="G47" s="3" t="s">
        <v>179</v>
      </c>
      <c r="H47" s="4">
        <v>10</v>
      </c>
      <c r="I47" s="4"/>
      <c r="J47" s="6"/>
      <c r="K47" s="4"/>
      <c r="L47" s="4"/>
      <c r="M47" s="4"/>
      <c r="N47" s="4">
        <v>9975</v>
      </c>
      <c r="O47" s="4"/>
      <c r="P47" s="4"/>
      <c r="Q47" s="4"/>
      <c r="R47" s="4"/>
      <c r="S47" s="5"/>
      <c r="T47" s="4"/>
      <c r="U47" s="4"/>
      <c r="V47" s="4"/>
      <c r="W47" s="4"/>
      <c r="X47" s="4"/>
      <c r="Y47" s="4"/>
      <c r="Z47" s="4">
        <v>9975</v>
      </c>
      <c r="AA47" s="4"/>
      <c r="AB47" s="4"/>
      <c r="AC47" s="4"/>
      <c r="AD47" s="4"/>
      <c r="AE47" s="5"/>
      <c r="AF47" s="4"/>
      <c r="AG47" s="4">
        <v>35</v>
      </c>
      <c r="AH47" s="4">
        <v>10000</v>
      </c>
      <c r="AI47" s="4">
        <f t="shared" si="0"/>
        <v>9975</v>
      </c>
      <c r="AJ47" s="4">
        <f t="shared" si="1"/>
        <v>9975</v>
      </c>
      <c r="AK47" s="4">
        <f t="shared" si="2"/>
        <v>9975</v>
      </c>
      <c r="AL47" s="4">
        <f t="shared" si="6"/>
        <v>0</v>
      </c>
      <c r="AM47" s="4">
        <f t="shared" si="4"/>
        <v>0</v>
      </c>
      <c r="AN47" s="4">
        <f t="shared" si="7"/>
        <v>0</v>
      </c>
    </row>
    <row r="48" spans="1:40" ht="30" customHeight="1" x14ac:dyDescent="0.25">
      <c r="A48" s="13">
        <v>41</v>
      </c>
      <c r="B48" s="13" t="s">
        <v>104</v>
      </c>
      <c r="C48" s="8" t="s">
        <v>106</v>
      </c>
      <c r="D48" s="8" t="s">
        <v>105</v>
      </c>
      <c r="E48" s="3" t="s">
        <v>314</v>
      </c>
      <c r="F48" s="3">
        <v>281000000</v>
      </c>
      <c r="G48" s="3"/>
      <c r="H48" s="4">
        <v>5000</v>
      </c>
      <c r="I48" s="4"/>
      <c r="J48" s="6">
        <v>4999.6000000000004</v>
      </c>
      <c r="K48" s="4"/>
      <c r="L48" s="4"/>
      <c r="M48" s="4"/>
      <c r="N48" s="4"/>
      <c r="O48" s="4"/>
      <c r="P48" s="4"/>
      <c r="Q48" s="4"/>
      <c r="R48" s="4"/>
      <c r="S48" s="5"/>
      <c r="T48" s="4"/>
      <c r="U48" s="4"/>
      <c r="V48" s="4">
        <v>4999.6000000000004</v>
      </c>
      <c r="W48" s="4"/>
      <c r="X48" s="4"/>
      <c r="Y48" s="4"/>
      <c r="Z48" s="4"/>
      <c r="AA48" s="4"/>
      <c r="AB48" s="4"/>
      <c r="AC48" s="4"/>
      <c r="AD48" s="4"/>
      <c r="AE48" s="5"/>
      <c r="AF48" s="4"/>
      <c r="AG48" s="4">
        <v>0.4</v>
      </c>
      <c r="AH48" s="4"/>
      <c r="AI48" s="4">
        <f t="shared" si="0"/>
        <v>4999.6000000000004</v>
      </c>
      <c r="AJ48" s="4">
        <f t="shared" si="1"/>
        <v>4999.6000000000004</v>
      </c>
      <c r="AK48" s="4">
        <f t="shared" si="2"/>
        <v>4999.6000000000004</v>
      </c>
      <c r="AL48" s="4">
        <f t="shared" si="6"/>
        <v>0</v>
      </c>
      <c r="AM48" s="4">
        <f t="shared" si="4"/>
        <v>0</v>
      </c>
      <c r="AN48" s="4">
        <f t="shared" si="7"/>
        <v>0</v>
      </c>
    </row>
    <row r="49" spans="1:40" ht="30" customHeight="1" x14ac:dyDescent="0.25">
      <c r="A49" s="13">
        <v>42</v>
      </c>
      <c r="B49" s="13" t="s">
        <v>104</v>
      </c>
      <c r="C49" s="16" t="s">
        <v>106</v>
      </c>
      <c r="D49" s="8" t="s">
        <v>107</v>
      </c>
      <c r="E49" s="3" t="s">
        <v>315</v>
      </c>
      <c r="F49" s="3">
        <v>281000000</v>
      </c>
      <c r="G49" s="3"/>
      <c r="H49" s="4">
        <v>5000</v>
      </c>
      <c r="I49" s="4"/>
      <c r="J49" s="6">
        <v>4486.34</v>
      </c>
      <c r="K49" s="4"/>
      <c r="L49" s="4"/>
      <c r="M49" s="4"/>
      <c r="N49" s="4"/>
      <c r="O49" s="4"/>
      <c r="P49" s="4"/>
      <c r="Q49" s="4"/>
      <c r="R49" s="4"/>
      <c r="S49" s="5"/>
      <c r="T49" s="4"/>
      <c r="U49" s="4"/>
      <c r="V49" s="4">
        <v>4486.34</v>
      </c>
      <c r="W49" s="4"/>
      <c r="X49" s="4"/>
      <c r="Y49" s="4"/>
      <c r="Z49" s="4"/>
      <c r="AA49" s="4"/>
      <c r="AB49" s="4"/>
      <c r="AC49" s="4"/>
      <c r="AD49" s="4"/>
      <c r="AE49" s="5"/>
      <c r="AF49" s="4"/>
      <c r="AG49" s="4">
        <v>513.66</v>
      </c>
      <c r="AH49" s="4"/>
      <c r="AI49" s="4">
        <f t="shared" si="0"/>
        <v>4486.34</v>
      </c>
      <c r="AJ49" s="4">
        <f t="shared" si="1"/>
        <v>4486.34</v>
      </c>
      <c r="AK49" s="4">
        <f t="shared" si="2"/>
        <v>4486.34</v>
      </c>
      <c r="AL49" s="4">
        <f t="shared" si="6"/>
        <v>0</v>
      </c>
      <c r="AM49" s="4">
        <f t="shared" si="4"/>
        <v>0</v>
      </c>
      <c r="AN49" s="4">
        <f t="shared" si="7"/>
        <v>0</v>
      </c>
    </row>
    <row r="50" spans="1:40" ht="34.5" customHeight="1" x14ac:dyDescent="0.25">
      <c r="A50" s="13">
        <v>43</v>
      </c>
      <c r="B50" s="13" t="s">
        <v>27</v>
      </c>
      <c r="C50" s="8" t="s">
        <v>92</v>
      </c>
      <c r="D50" s="8" t="s">
        <v>93</v>
      </c>
      <c r="E50" s="3" t="s">
        <v>316</v>
      </c>
      <c r="F50" s="3">
        <v>281000000</v>
      </c>
      <c r="G50" s="44" t="s">
        <v>178</v>
      </c>
      <c r="H50" s="4">
        <v>8000.1</v>
      </c>
      <c r="I50" s="4"/>
      <c r="J50" s="6">
        <v>4000</v>
      </c>
      <c r="K50" s="4">
        <v>4000</v>
      </c>
      <c r="L50" s="4"/>
      <c r="M50" s="4">
        <v>8000</v>
      </c>
      <c r="N50" s="4">
        <v>4000</v>
      </c>
      <c r="O50" s="4"/>
      <c r="P50" s="4">
        <f>4000+4000</f>
        <v>8000</v>
      </c>
      <c r="Q50" s="4"/>
      <c r="R50" s="4">
        <v>5531.36</v>
      </c>
      <c r="S50" s="5">
        <v>8000</v>
      </c>
      <c r="T50" s="4">
        <v>8000</v>
      </c>
      <c r="U50" s="4"/>
      <c r="V50" s="4">
        <v>4000</v>
      </c>
      <c r="W50" s="4">
        <v>4000</v>
      </c>
      <c r="X50" s="4"/>
      <c r="Y50" s="4">
        <v>8000</v>
      </c>
      <c r="Z50" s="4">
        <v>4000</v>
      </c>
      <c r="AA50" s="4"/>
      <c r="AB50" s="4">
        <f>4000+4000</f>
        <v>8000</v>
      </c>
      <c r="AC50" s="4"/>
      <c r="AD50" s="4">
        <v>5531.36</v>
      </c>
      <c r="AE50" s="5">
        <v>8000</v>
      </c>
      <c r="AF50" s="4">
        <v>8000</v>
      </c>
      <c r="AG50" s="4">
        <v>4468.74</v>
      </c>
      <c r="AH50" s="4">
        <v>46000</v>
      </c>
      <c r="AI50" s="4">
        <f t="shared" si="0"/>
        <v>49531.360000000001</v>
      </c>
      <c r="AJ50" s="4">
        <f t="shared" si="1"/>
        <v>49531.360000000001</v>
      </c>
      <c r="AK50" s="4">
        <f t="shared" si="2"/>
        <v>49531.360000000001</v>
      </c>
      <c r="AL50" s="4">
        <f t="shared" si="6"/>
        <v>0</v>
      </c>
      <c r="AM50" s="4">
        <f t="shared" si="4"/>
        <v>0</v>
      </c>
      <c r="AN50" s="4">
        <f t="shared" si="7"/>
        <v>0</v>
      </c>
    </row>
    <row r="51" spans="1:40" ht="35.1" customHeight="1" x14ac:dyDescent="0.25">
      <c r="A51" s="13">
        <v>44</v>
      </c>
      <c r="B51" s="13" t="s">
        <v>27</v>
      </c>
      <c r="C51" s="8" t="s">
        <v>94</v>
      </c>
      <c r="D51" s="8" t="s">
        <v>95</v>
      </c>
      <c r="E51" s="3" t="s">
        <v>285</v>
      </c>
      <c r="F51" s="3">
        <v>281000000</v>
      </c>
      <c r="G51" s="35" t="s">
        <v>178</v>
      </c>
      <c r="H51" s="4">
        <v>12170</v>
      </c>
      <c r="I51" s="4"/>
      <c r="J51" s="6">
        <v>6084.95</v>
      </c>
      <c r="K51" s="4">
        <v>4056.6</v>
      </c>
      <c r="L51" s="4">
        <v>2119.9</v>
      </c>
      <c r="M51" s="4">
        <f>6359.83*2</f>
        <v>12719.66</v>
      </c>
      <c r="N51" s="47">
        <v>6359.83</v>
      </c>
      <c r="O51" s="4">
        <v>6359.83</v>
      </c>
      <c r="P51" s="4">
        <v>6359.83</v>
      </c>
      <c r="Q51" s="4">
        <v>6359.83</v>
      </c>
      <c r="R51" s="4">
        <v>6359.83</v>
      </c>
      <c r="S51" s="5">
        <v>6359.83</v>
      </c>
      <c r="T51" s="4">
        <f>6359.83*2</f>
        <v>12719.66</v>
      </c>
      <c r="U51" s="4"/>
      <c r="V51" s="4">
        <v>6084.95</v>
      </c>
      <c r="W51" s="4">
        <v>4056.6</v>
      </c>
      <c r="X51" s="4">
        <v>2119.9</v>
      </c>
      <c r="Y51" s="4">
        <f>6359.83*2</f>
        <v>12719.66</v>
      </c>
      <c r="Z51" s="4">
        <v>6359.83</v>
      </c>
      <c r="AA51" s="4">
        <v>6359.83</v>
      </c>
      <c r="AB51" s="4">
        <v>6359.83</v>
      </c>
      <c r="AC51" s="4">
        <v>6359.83</v>
      </c>
      <c r="AD51" s="4">
        <v>6359.83</v>
      </c>
      <c r="AE51" s="5">
        <v>6359.83</v>
      </c>
      <c r="AF51" s="4">
        <f>6359.83*2</f>
        <v>12719.66</v>
      </c>
      <c r="AG51" s="4">
        <v>1310.25</v>
      </c>
      <c r="AH51" s="4">
        <v>65000</v>
      </c>
      <c r="AI51" s="4">
        <f>H51+AH51-AG51</f>
        <v>75859.75</v>
      </c>
      <c r="AJ51" s="4">
        <f t="shared" si="1"/>
        <v>75859.750000000015</v>
      </c>
      <c r="AK51" s="4">
        <f t="shared" si="2"/>
        <v>75859.750000000015</v>
      </c>
      <c r="AL51" s="4">
        <f t="shared" si="6"/>
        <v>-1.4551915228366852E-11</v>
      </c>
      <c r="AM51" s="4">
        <f t="shared" si="4"/>
        <v>0</v>
      </c>
      <c r="AN51" s="4">
        <f t="shared" si="7"/>
        <v>0</v>
      </c>
    </row>
    <row r="52" spans="1:40" ht="30" customHeight="1" x14ac:dyDescent="0.25">
      <c r="A52" s="13">
        <v>45</v>
      </c>
      <c r="B52" s="13" t="s">
        <v>104</v>
      </c>
      <c r="C52" s="8" t="s">
        <v>108</v>
      </c>
      <c r="D52" s="8" t="s">
        <v>73</v>
      </c>
      <c r="E52" s="3" t="s">
        <v>305</v>
      </c>
      <c r="F52" s="3">
        <v>270000000</v>
      </c>
      <c r="G52" s="35" t="s">
        <v>179</v>
      </c>
      <c r="H52" s="4">
        <v>7362.3</v>
      </c>
      <c r="I52" s="4"/>
      <c r="J52" s="6"/>
      <c r="K52" s="4"/>
      <c r="L52" s="4"/>
      <c r="M52" s="4"/>
      <c r="N52" s="4"/>
      <c r="O52" s="4"/>
      <c r="P52" s="4"/>
      <c r="Q52" s="4"/>
      <c r="R52" s="4"/>
      <c r="S52" s="5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5"/>
      <c r="AF52" s="4"/>
      <c r="AG52" s="4">
        <v>7362.3</v>
      </c>
      <c r="AH52" s="4"/>
      <c r="AI52" s="4">
        <f t="shared" ref="AI52:AI115" si="8">H52-AG52+AH52</f>
        <v>0</v>
      </c>
      <c r="AJ52" s="4">
        <f t="shared" si="1"/>
        <v>0</v>
      </c>
      <c r="AK52" s="4">
        <f t="shared" si="2"/>
        <v>0</v>
      </c>
      <c r="AL52" s="4">
        <f t="shared" si="6"/>
        <v>0</v>
      </c>
      <c r="AM52" s="4">
        <f t="shared" si="4"/>
        <v>0</v>
      </c>
      <c r="AN52" s="4">
        <f t="shared" si="7"/>
        <v>0</v>
      </c>
    </row>
    <row r="53" spans="1:40" ht="30" customHeight="1" x14ac:dyDescent="0.25">
      <c r="A53" s="13">
        <v>46</v>
      </c>
      <c r="B53" s="13" t="s">
        <v>104</v>
      </c>
      <c r="C53" s="8" t="s">
        <v>109</v>
      </c>
      <c r="D53" s="8" t="s">
        <v>70</v>
      </c>
      <c r="E53" s="3" t="s">
        <v>303</v>
      </c>
      <c r="F53" s="3">
        <v>270000000</v>
      </c>
      <c r="G53" s="35" t="s">
        <v>182</v>
      </c>
      <c r="H53" s="4">
        <v>1250.8800000000001</v>
      </c>
      <c r="I53" s="4">
        <v>1250.8800000000001</v>
      </c>
      <c r="J53" s="6"/>
      <c r="K53" s="4"/>
      <c r="L53" s="4"/>
      <c r="M53" s="4"/>
      <c r="N53" s="4"/>
      <c r="O53" s="4"/>
      <c r="P53" s="4"/>
      <c r="Q53" s="4"/>
      <c r="R53" s="4"/>
      <c r="S53" s="5"/>
      <c r="T53" s="4"/>
      <c r="U53" s="4"/>
      <c r="V53" s="4">
        <v>1250.8800000000001</v>
      </c>
      <c r="W53" s="4"/>
      <c r="X53" s="4"/>
      <c r="Y53" s="4"/>
      <c r="Z53" s="4"/>
      <c r="AA53" s="4"/>
      <c r="AB53" s="4"/>
      <c r="AC53" s="4"/>
      <c r="AD53" s="4"/>
      <c r="AE53" s="5"/>
      <c r="AF53" s="4"/>
      <c r="AG53" s="4"/>
      <c r="AH53" s="4"/>
      <c r="AI53" s="4">
        <f t="shared" si="8"/>
        <v>1250.8800000000001</v>
      </c>
      <c r="AJ53" s="4">
        <f t="shared" si="1"/>
        <v>1250.8800000000001</v>
      </c>
      <c r="AK53" s="4">
        <f t="shared" si="2"/>
        <v>1250.8800000000001</v>
      </c>
      <c r="AL53" s="4">
        <f t="shared" si="6"/>
        <v>0</v>
      </c>
      <c r="AM53" s="4">
        <f t="shared" si="4"/>
        <v>0</v>
      </c>
      <c r="AN53" s="4">
        <f t="shared" si="7"/>
        <v>0</v>
      </c>
    </row>
    <row r="54" spans="1:40" ht="30" customHeight="1" x14ac:dyDescent="0.25">
      <c r="A54" s="13">
        <v>47</v>
      </c>
      <c r="B54" s="13" t="s">
        <v>104</v>
      </c>
      <c r="C54" s="8" t="s">
        <v>109</v>
      </c>
      <c r="D54" s="8" t="s">
        <v>80</v>
      </c>
      <c r="E54" s="3" t="s">
        <v>307</v>
      </c>
      <c r="F54" s="3">
        <v>270000000</v>
      </c>
      <c r="G54" s="35" t="s">
        <v>178</v>
      </c>
      <c r="H54" s="4">
        <v>1822.77</v>
      </c>
      <c r="I54" s="4">
        <v>1822.77</v>
      </c>
      <c r="J54" s="6"/>
      <c r="K54" s="4"/>
      <c r="L54" s="4"/>
      <c r="M54" s="4"/>
      <c r="N54" s="4"/>
      <c r="O54" s="4"/>
      <c r="P54" s="4"/>
      <c r="Q54" s="4"/>
      <c r="R54" s="4"/>
      <c r="S54" s="5"/>
      <c r="T54" s="4"/>
      <c r="U54" s="4"/>
      <c r="V54" s="4">
        <v>1822.77</v>
      </c>
      <c r="W54" s="4"/>
      <c r="X54" s="4"/>
      <c r="Y54" s="4"/>
      <c r="Z54" s="4"/>
      <c r="AA54" s="4"/>
      <c r="AB54" s="4"/>
      <c r="AC54" s="4"/>
      <c r="AD54" s="4"/>
      <c r="AE54" s="5"/>
      <c r="AF54" s="4"/>
      <c r="AG54" s="4"/>
      <c r="AH54" s="4"/>
      <c r="AI54" s="4">
        <f t="shared" si="8"/>
        <v>1822.77</v>
      </c>
      <c r="AJ54" s="4">
        <f t="shared" si="1"/>
        <v>1822.77</v>
      </c>
      <c r="AK54" s="4">
        <f t="shared" si="2"/>
        <v>1822.77</v>
      </c>
      <c r="AL54" s="4">
        <f t="shared" si="6"/>
        <v>0</v>
      </c>
      <c r="AM54" s="4">
        <f t="shared" si="4"/>
        <v>0</v>
      </c>
      <c r="AN54" s="4">
        <f t="shared" si="7"/>
        <v>0</v>
      </c>
    </row>
    <row r="55" spans="1:40" ht="30" customHeight="1" x14ac:dyDescent="0.25">
      <c r="A55" s="13">
        <v>48</v>
      </c>
      <c r="B55" s="13" t="s">
        <v>104</v>
      </c>
      <c r="C55" s="8" t="s">
        <v>110</v>
      </c>
      <c r="D55" s="8" t="s">
        <v>66</v>
      </c>
      <c r="E55" s="3" t="s">
        <v>284</v>
      </c>
      <c r="F55" s="3">
        <v>281000000</v>
      </c>
      <c r="G55" s="35" t="s">
        <v>175</v>
      </c>
      <c r="H55" s="4">
        <v>1389.92</v>
      </c>
      <c r="I55" s="4">
        <v>1389.92</v>
      </c>
      <c r="J55" s="6"/>
      <c r="K55" s="4"/>
      <c r="L55" s="4"/>
      <c r="M55" s="4"/>
      <c r="N55" s="4"/>
      <c r="O55" s="4"/>
      <c r="P55" s="4"/>
      <c r="Q55" s="4"/>
      <c r="R55" s="4"/>
      <c r="S55" s="5"/>
      <c r="T55" s="4"/>
      <c r="U55" s="4"/>
      <c r="V55" s="4">
        <v>1389.92</v>
      </c>
      <c r="W55" s="4"/>
      <c r="X55" s="4"/>
      <c r="Y55" s="4"/>
      <c r="Z55" s="4"/>
      <c r="AA55" s="4"/>
      <c r="AB55" s="4"/>
      <c r="AC55" s="4"/>
      <c r="AD55" s="4"/>
      <c r="AE55" s="5"/>
      <c r="AF55" s="4"/>
      <c r="AG55" s="4"/>
      <c r="AH55" s="4"/>
      <c r="AI55" s="4">
        <f t="shared" si="8"/>
        <v>1389.92</v>
      </c>
      <c r="AJ55" s="4">
        <f t="shared" si="1"/>
        <v>1389.92</v>
      </c>
      <c r="AK55" s="4">
        <f t="shared" si="2"/>
        <v>1389.92</v>
      </c>
      <c r="AL55" s="4">
        <f t="shared" si="6"/>
        <v>0</v>
      </c>
      <c r="AM55" s="4">
        <f t="shared" si="4"/>
        <v>0</v>
      </c>
      <c r="AN55" s="4">
        <f t="shared" si="7"/>
        <v>0</v>
      </c>
    </row>
    <row r="56" spans="1:40" ht="30" customHeight="1" x14ac:dyDescent="0.25">
      <c r="A56" s="13">
        <v>49</v>
      </c>
      <c r="B56" s="13" t="s">
        <v>104</v>
      </c>
      <c r="C56" s="24" t="s">
        <v>111</v>
      </c>
      <c r="D56" s="16" t="s">
        <v>112</v>
      </c>
      <c r="E56" s="3" t="s">
        <v>286</v>
      </c>
      <c r="F56" s="3">
        <v>281000000</v>
      </c>
      <c r="G56" s="35" t="s">
        <v>175</v>
      </c>
      <c r="H56" s="4">
        <v>2091</v>
      </c>
      <c r="I56" s="4"/>
      <c r="J56" s="6">
        <v>2091</v>
      </c>
      <c r="K56" s="4"/>
      <c r="L56" s="4"/>
      <c r="M56" s="4"/>
      <c r="N56" s="4"/>
      <c r="O56" s="4"/>
      <c r="P56" s="4"/>
      <c r="Q56" s="4"/>
      <c r="R56" s="4"/>
      <c r="S56" s="5"/>
      <c r="T56" s="4"/>
      <c r="U56" s="4"/>
      <c r="V56" s="26">
        <v>2091</v>
      </c>
      <c r="W56" s="4"/>
      <c r="X56" s="4"/>
      <c r="Y56" s="4"/>
      <c r="Z56" s="4"/>
      <c r="AA56" s="4"/>
      <c r="AB56" s="4"/>
      <c r="AC56" s="4"/>
      <c r="AD56" s="4"/>
      <c r="AE56" s="5"/>
      <c r="AF56" s="4"/>
      <c r="AG56" s="4"/>
      <c r="AH56" s="4"/>
      <c r="AI56" s="4">
        <f t="shared" si="8"/>
        <v>2091</v>
      </c>
      <c r="AJ56" s="4">
        <f t="shared" si="1"/>
        <v>2091</v>
      </c>
      <c r="AK56" s="4">
        <f t="shared" si="2"/>
        <v>2091</v>
      </c>
      <c r="AL56" s="4">
        <f t="shared" si="6"/>
        <v>0</v>
      </c>
      <c r="AM56" s="4">
        <f t="shared" si="4"/>
        <v>0</v>
      </c>
      <c r="AN56" s="4">
        <f t="shared" si="7"/>
        <v>0</v>
      </c>
    </row>
    <row r="57" spans="1:40" ht="30" customHeight="1" x14ac:dyDescent="0.25">
      <c r="A57" s="13">
        <v>50</v>
      </c>
      <c r="B57" s="13" t="s">
        <v>104</v>
      </c>
      <c r="C57" s="8" t="s">
        <v>109</v>
      </c>
      <c r="D57" s="8" t="s">
        <v>61</v>
      </c>
      <c r="E57" s="3" t="s">
        <v>301</v>
      </c>
      <c r="F57" s="3">
        <v>270000000</v>
      </c>
      <c r="G57" s="35" t="s">
        <v>179</v>
      </c>
      <c r="H57" s="4">
        <v>1887.2</v>
      </c>
      <c r="I57" s="4"/>
      <c r="J57" s="6">
        <v>1887.2</v>
      </c>
      <c r="K57" s="4"/>
      <c r="L57" s="4"/>
      <c r="M57" s="4"/>
      <c r="N57" s="4"/>
      <c r="O57" s="4"/>
      <c r="P57" s="4"/>
      <c r="Q57" s="4"/>
      <c r="R57" s="4"/>
      <c r="S57" s="5"/>
      <c r="T57" s="4"/>
      <c r="U57" s="4"/>
      <c r="V57" s="4">
        <v>1887.2</v>
      </c>
      <c r="W57" s="4"/>
      <c r="X57" s="4"/>
      <c r="Y57" s="4"/>
      <c r="Z57" s="4"/>
      <c r="AA57" s="4"/>
      <c r="AB57" s="4"/>
      <c r="AC57" s="4"/>
      <c r="AD57" s="4"/>
      <c r="AE57" s="5"/>
      <c r="AF57" s="4"/>
      <c r="AG57" s="4"/>
      <c r="AH57" s="4"/>
      <c r="AI57" s="4">
        <f t="shared" si="8"/>
        <v>1887.2</v>
      </c>
      <c r="AJ57" s="4">
        <f t="shared" si="1"/>
        <v>1887.2</v>
      </c>
      <c r="AK57" s="4">
        <f t="shared" si="2"/>
        <v>1887.2</v>
      </c>
      <c r="AL57" s="4">
        <f t="shared" si="6"/>
        <v>0</v>
      </c>
      <c r="AM57" s="4">
        <f t="shared" si="4"/>
        <v>0</v>
      </c>
      <c r="AN57" s="4">
        <f t="shared" si="7"/>
        <v>0</v>
      </c>
    </row>
    <row r="58" spans="1:40" ht="30" customHeight="1" x14ac:dyDescent="0.25">
      <c r="A58" s="13">
        <v>51</v>
      </c>
      <c r="B58" s="13" t="s">
        <v>104</v>
      </c>
      <c r="C58" s="8" t="s">
        <v>113</v>
      </c>
      <c r="D58" s="8" t="s">
        <v>59</v>
      </c>
      <c r="E58" s="3" t="s">
        <v>300</v>
      </c>
      <c r="F58" s="3">
        <v>281000000</v>
      </c>
      <c r="G58" s="35" t="s">
        <v>170</v>
      </c>
      <c r="H58" s="4">
        <v>330.62</v>
      </c>
      <c r="I58" s="4"/>
      <c r="J58" s="6">
        <v>330.62</v>
      </c>
      <c r="K58" s="4"/>
      <c r="L58" s="4"/>
      <c r="M58" s="4"/>
      <c r="N58" s="4"/>
      <c r="O58" s="4"/>
      <c r="P58" s="4"/>
      <c r="Q58" s="4"/>
      <c r="R58" s="4"/>
      <c r="S58" s="5"/>
      <c r="T58" s="4"/>
      <c r="U58" s="4"/>
      <c r="V58" s="4">
        <v>330.62</v>
      </c>
      <c r="W58" s="4"/>
      <c r="X58" s="4"/>
      <c r="Y58" s="4"/>
      <c r="Z58" s="4"/>
      <c r="AA58" s="4"/>
      <c r="AB58" s="4"/>
      <c r="AC58" s="4"/>
      <c r="AD58" s="4"/>
      <c r="AE58" s="5"/>
      <c r="AF58" s="4"/>
      <c r="AG58" s="4"/>
      <c r="AH58" s="4"/>
      <c r="AI58" s="4">
        <f t="shared" si="8"/>
        <v>330.62</v>
      </c>
      <c r="AJ58" s="4">
        <f t="shared" si="1"/>
        <v>330.62</v>
      </c>
      <c r="AK58" s="4">
        <f t="shared" si="2"/>
        <v>330.62</v>
      </c>
      <c r="AL58" s="4">
        <f t="shared" si="6"/>
        <v>0</v>
      </c>
      <c r="AM58" s="4">
        <f t="shared" si="4"/>
        <v>0</v>
      </c>
      <c r="AN58" s="4">
        <f t="shared" si="7"/>
        <v>0</v>
      </c>
    </row>
    <row r="59" spans="1:40" ht="30" customHeight="1" x14ac:dyDescent="0.25">
      <c r="A59" s="13">
        <v>52</v>
      </c>
      <c r="B59" s="13" t="s">
        <v>104</v>
      </c>
      <c r="C59" s="8" t="s">
        <v>114</v>
      </c>
      <c r="D59" s="8" t="s">
        <v>73</v>
      </c>
      <c r="E59" s="3" t="s">
        <v>305</v>
      </c>
      <c r="F59" s="3">
        <v>270000000</v>
      </c>
      <c r="G59" s="35" t="s">
        <v>179</v>
      </c>
      <c r="H59" s="4">
        <v>7362.3</v>
      </c>
      <c r="I59" s="4"/>
      <c r="J59" s="6"/>
      <c r="K59" s="4"/>
      <c r="L59" s="4"/>
      <c r="M59" s="4"/>
      <c r="N59" s="4"/>
      <c r="O59" s="4"/>
      <c r="P59" s="4"/>
      <c r="Q59" s="4"/>
      <c r="R59" s="4"/>
      <c r="S59" s="5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5"/>
      <c r="AF59" s="4"/>
      <c r="AG59" s="4">
        <v>7362.3</v>
      </c>
      <c r="AH59" s="4"/>
      <c r="AI59" s="4">
        <f t="shared" si="8"/>
        <v>0</v>
      </c>
      <c r="AJ59" s="4">
        <f t="shared" si="1"/>
        <v>0</v>
      </c>
      <c r="AK59" s="4">
        <f t="shared" si="2"/>
        <v>0</v>
      </c>
      <c r="AL59" s="4">
        <f t="shared" si="6"/>
        <v>0</v>
      </c>
      <c r="AM59" s="4">
        <f t="shared" si="4"/>
        <v>0</v>
      </c>
      <c r="AN59" s="4">
        <f t="shared" si="7"/>
        <v>0</v>
      </c>
    </row>
    <row r="60" spans="1:40" ht="30" customHeight="1" x14ac:dyDescent="0.25">
      <c r="A60" s="13">
        <v>53</v>
      </c>
      <c r="B60" s="13" t="s">
        <v>104</v>
      </c>
      <c r="C60" s="8" t="s">
        <v>110</v>
      </c>
      <c r="D60" s="8" t="s">
        <v>93</v>
      </c>
      <c r="E60" s="3" t="s">
        <v>316</v>
      </c>
      <c r="F60" s="3">
        <v>281000000</v>
      </c>
      <c r="G60" s="35" t="s">
        <v>176</v>
      </c>
      <c r="H60" s="4">
        <v>4000</v>
      </c>
      <c r="I60" s="4">
        <v>4000</v>
      </c>
      <c r="J60" s="6"/>
      <c r="K60" s="4"/>
      <c r="L60" s="4"/>
      <c r="M60" s="4"/>
      <c r="N60" s="4"/>
      <c r="O60" s="4"/>
      <c r="P60" s="4"/>
      <c r="Q60" s="4"/>
      <c r="R60" s="4"/>
      <c r="S60" s="5"/>
      <c r="T60" s="4"/>
      <c r="U60" s="4"/>
      <c r="V60" s="4">
        <v>4000</v>
      </c>
      <c r="W60" s="4"/>
      <c r="X60" s="4"/>
      <c r="Y60" s="4"/>
      <c r="Z60" s="4"/>
      <c r="AA60" s="4"/>
      <c r="AB60" s="4"/>
      <c r="AC60" s="4"/>
      <c r="AD60" s="4"/>
      <c r="AE60" s="5"/>
      <c r="AF60" s="4"/>
      <c r="AG60" s="4"/>
      <c r="AH60" s="4"/>
      <c r="AI60" s="4">
        <f t="shared" si="8"/>
        <v>4000</v>
      </c>
      <c r="AJ60" s="4">
        <f t="shared" si="1"/>
        <v>4000</v>
      </c>
      <c r="AK60" s="4">
        <f t="shared" si="2"/>
        <v>4000</v>
      </c>
      <c r="AL60" s="4">
        <f t="shared" si="6"/>
        <v>0</v>
      </c>
      <c r="AM60" s="4">
        <f t="shared" si="4"/>
        <v>0</v>
      </c>
      <c r="AN60" s="4">
        <f t="shared" si="7"/>
        <v>0</v>
      </c>
    </row>
    <row r="61" spans="1:40" ht="30" customHeight="1" x14ac:dyDescent="0.25">
      <c r="A61" s="13">
        <v>54</v>
      </c>
      <c r="B61" s="13" t="s">
        <v>104</v>
      </c>
      <c r="C61" s="8" t="s">
        <v>115</v>
      </c>
      <c r="D61" s="8" t="s">
        <v>36</v>
      </c>
      <c r="E61" s="3" t="s">
        <v>317</v>
      </c>
      <c r="F61" s="3"/>
      <c r="G61" s="35"/>
      <c r="H61" s="4">
        <v>23098.880000000001</v>
      </c>
      <c r="I61" s="4"/>
      <c r="J61" s="6">
        <v>23098.880000000001</v>
      </c>
      <c r="K61" s="4"/>
      <c r="L61" s="4"/>
      <c r="M61" s="4"/>
      <c r="N61" s="4"/>
      <c r="O61" s="4"/>
      <c r="P61" s="4"/>
      <c r="Q61" s="4"/>
      <c r="R61" s="4"/>
      <c r="S61" s="5"/>
      <c r="T61" s="4"/>
      <c r="U61" s="4"/>
      <c r="V61" s="4">
        <v>23098.880000000001</v>
      </c>
      <c r="W61" s="4"/>
      <c r="X61" s="4"/>
      <c r="Y61" s="4"/>
      <c r="Z61" s="4"/>
      <c r="AA61" s="4"/>
      <c r="AB61" s="4"/>
      <c r="AC61" s="4"/>
      <c r="AD61" s="4"/>
      <c r="AE61" s="5"/>
      <c r="AF61" s="4"/>
      <c r="AG61" s="4"/>
      <c r="AH61" s="4"/>
      <c r="AI61" s="4">
        <f t="shared" si="8"/>
        <v>23098.880000000001</v>
      </c>
      <c r="AJ61" s="4">
        <f t="shared" si="1"/>
        <v>23098.880000000001</v>
      </c>
      <c r="AK61" s="4">
        <f t="shared" si="2"/>
        <v>23098.880000000001</v>
      </c>
      <c r="AL61" s="4">
        <f t="shared" si="6"/>
        <v>0</v>
      </c>
      <c r="AM61" s="4">
        <f t="shared" si="4"/>
        <v>0</v>
      </c>
      <c r="AN61" s="4">
        <f t="shared" si="7"/>
        <v>0</v>
      </c>
    </row>
    <row r="62" spans="1:40" ht="30" customHeight="1" x14ac:dyDescent="0.25">
      <c r="A62" s="13">
        <v>55</v>
      </c>
      <c r="B62" s="13" t="s">
        <v>104</v>
      </c>
      <c r="C62" s="8" t="s">
        <v>116</v>
      </c>
      <c r="D62" s="8" t="s">
        <v>73</v>
      </c>
      <c r="E62" s="3" t="s">
        <v>305</v>
      </c>
      <c r="F62" s="3"/>
      <c r="G62" s="35"/>
      <c r="H62" s="4">
        <v>7362.3</v>
      </c>
      <c r="I62" s="4"/>
      <c r="J62" s="6">
        <v>7362.3</v>
      </c>
      <c r="K62" s="4"/>
      <c r="L62" s="4"/>
      <c r="M62" s="4"/>
      <c r="N62" s="4"/>
      <c r="O62" s="4"/>
      <c r="P62" s="4"/>
      <c r="Q62" s="4"/>
      <c r="R62" s="4"/>
      <c r="S62" s="5"/>
      <c r="T62" s="4"/>
      <c r="U62" s="4"/>
      <c r="V62" s="4">
        <v>7362.3</v>
      </c>
      <c r="W62" s="4"/>
      <c r="X62" s="4"/>
      <c r="Y62" s="4"/>
      <c r="Z62" s="4"/>
      <c r="AA62" s="4"/>
      <c r="AB62" s="4"/>
      <c r="AC62" s="4"/>
      <c r="AD62" s="4"/>
      <c r="AE62" s="5"/>
      <c r="AF62" s="4"/>
      <c r="AG62" s="4"/>
      <c r="AH62" s="4"/>
      <c r="AI62" s="4">
        <f t="shared" si="8"/>
        <v>7362.3</v>
      </c>
      <c r="AJ62" s="4">
        <f t="shared" si="1"/>
        <v>7362.3</v>
      </c>
      <c r="AK62" s="4">
        <f t="shared" si="2"/>
        <v>7362.3</v>
      </c>
      <c r="AL62" s="4">
        <f t="shared" si="6"/>
        <v>0</v>
      </c>
      <c r="AM62" s="4">
        <f t="shared" si="4"/>
        <v>0</v>
      </c>
      <c r="AN62" s="4">
        <f t="shared" si="7"/>
        <v>0</v>
      </c>
    </row>
    <row r="63" spans="1:40" ht="30" customHeight="1" x14ac:dyDescent="0.25">
      <c r="A63" s="13">
        <v>56</v>
      </c>
      <c r="B63" s="13" t="s">
        <v>104</v>
      </c>
      <c r="C63" s="8" t="s">
        <v>117</v>
      </c>
      <c r="D63" s="8" t="s">
        <v>49</v>
      </c>
      <c r="E63" s="3" t="s">
        <v>267</v>
      </c>
      <c r="F63" s="3"/>
      <c r="G63" s="35"/>
      <c r="H63" s="4">
        <v>1467.56</v>
      </c>
      <c r="I63" s="4">
        <v>1467.56</v>
      </c>
      <c r="J63" s="6"/>
      <c r="K63" s="4"/>
      <c r="L63" s="4"/>
      <c r="M63" s="4"/>
      <c r="N63" s="4"/>
      <c r="O63" s="4"/>
      <c r="P63" s="4"/>
      <c r="Q63" s="4"/>
      <c r="R63" s="4"/>
      <c r="S63" s="5"/>
      <c r="T63" s="4"/>
      <c r="U63" s="4">
        <v>1467.56</v>
      </c>
      <c r="V63" s="4"/>
      <c r="W63" s="4"/>
      <c r="X63" s="4"/>
      <c r="Y63" s="4"/>
      <c r="Z63" s="4"/>
      <c r="AA63" s="4"/>
      <c r="AB63" s="4"/>
      <c r="AC63" s="4"/>
      <c r="AD63" s="4"/>
      <c r="AE63" s="5"/>
      <c r="AF63" s="4"/>
      <c r="AG63" s="4"/>
      <c r="AH63" s="4"/>
      <c r="AI63" s="4">
        <f t="shared" si="8"/>
        <v>1467.56</v>
      </c>
      <c r="AJ63" s="4">
        <f t="shared" si="1"/>
        <v>1467.56</v>
      </c>
      <c r="AK63" s="4">
        <f t="shared" si="2"/>
        <v>1467.56</v>
      </c>
      <c r="AL63" s="4">
        <f t="shared" si="6"/>
        <v>0</v>
      </c>
      <c r="AM63" s="4">
        <f t="shared" si="4"/>
        <v>0</v>
      </c>
      <c r="AN63" s="4">
        <f t="shared" si="7"/>
        <v>0</v>
      </c>
    </row>
    <row r="64" spans="1:40" ht="35.1" customHeight="1" x14ac:dyDescent="0.25">
      <c r="A64" s="13">
        <v>57</v>
      </c>
      <c r="B64" s="13" t="s">
        <v>27</v>
      </c>
      <c r="C64" s="8" t="s">
        <v>96</v>
      </c>
      <c r="D64" s="8" t="s">
        <v>97</v>
      </c>
      <c r="E64" s="3" t="s">
        <v>287</v>
      </c>
      <c r="F64" s="3">
        <v>270000000</v>
      </c>
      <c r="G64" s="3" t="s">
        <v>179</v>
      </c>
      <c r="H64" s="31">
        <v>6000</v>
      </c>
      <c r="I64" s="4"/>
      <c r="J64" s="6"/>
      <c r="K64" s="4"/>
      <c r="L64" s="4"/>
      <c r="M64" s="4">
        <v>16000</v>
      </c>
      <c r="N64" s="4"/>
      <c r="O64" s="4"/>
      <c r="P64" s="4"/>
      <c r="Q64" s="4"/>
      <c r="R64" s="4"/>
      <c r="S64" s="5"/>
      <c r="T64" s="4"/>
      <c r="U64" s="4"/>
      <c r="V64" s="4"/>
      <c r="W64" s="4"/>
      <c r="X64" s="4"/>
      <c r="Y64" s="4">
        <v>16000</v>
      </c>
      <c r="Z64" s="4"/>
      <c r="AA64" s="4"/>
      <c r="AB64" s="4"/>
      <c r="AC64" s="4"/>
      <c r="AD64" s="4"/>
      <c r="AE64" s="5"/>
      <c r="AF64" s="4"/>
      <c r="AG64" s="4">
        <v>6000</v>
      </c>
      <c r="AH64" s="4">
        <v>16000</v>
      </c>
      <c r="AI64" s="4">
        <f t="shared" si="8"/>
        <v>16000</v>
      </c>
      <c r="AJ64" s="4">
        <f t="shared" si="1"/>
        <v>16000</v>
      </c>
      <c r="AK64" s="4">
        <f t="shared" si="2"/>
        <v>16000</v>
      </c>
      <c r="AL64" s="4">
        <f t="shared" si="6"/>
        <v>0</v>
      </c>
      <c r="AM64" s="4">
        <f t="shared" si="4"/>
        <v>0</v>
      </c>
      <c r="AN64" s="4">
        <f t="shared" si="7"/>
        <v>0</v>
      </c>
    </row>
    <row r="65" spans="1:40" ht="30" customHeight="1" x14ac:dyDescent="0.25">
      <c r="A65" s="13">
        <v>58</v>
      </c>
      <c r="B65" s="13" t="s">
        <v>104</v>
      </c>
      <c r="C65" s="8" t="s">
        <v>118</v>
      </c>
      <c r="D65" s="8" t="s">
        <v>119</v>
      </c>
      <c r="E65" s="3" t="s">
        <v>318</v>
      </c>
      <c r="F65" s="3">
        <v>270000000</v>
      </c>
      <c r="G65" s="3"/>
      <c r="H65" s="4">
        <v>415</v>
      </c>
      <c r="I65" s="4"/>
      <c r="J65" s="6">
        <v>415</v>
      </c>
      <c r="K65" s="4"/>
      <c r="L65" s="4"/>
      <c r="M65" s="4"/>
      <c r="N65" s="4"/>
      <c r="O65" s="4"/>
      <c r="P65" s="4"/>
      <c r="Q65" s="4"/>
      <c r="R65" s="4"/>
      <c r="S65" s="5"/>
      <c r="T65" s="4"/>
      <c r="U65" s="4"/>
      <c r="V65" s="4">
        <v>415</v>
      </c>
      <c r="W65" s="4"/>
      <c r="X65" s="4"/>
      <c r="Y65" s="4"/>
      <c r="Z65" s="4"/>
      <c r="AA65" s="4"/>
      <c r="AB65" s="4"/>
      <c r="AC65" s="4"/>
      <c r="AD65" s="4"/>
      <c r="AE65" s="5"/>
      <c r="AF65" s="4"/>
      <c r="AG65" s="4"/>
      <c r="AH65" s="4"/>
      <c r="AI65" s="4">
        <f t="shared" si="8"/>
        <v>415</v>
      </c>
      <c r="AJ65" s="4">
        <f t="shared" si="1"/>
        <v>415</v>
      </c>
      <c r="AK65" s="4">
        <f t="shared" si="2"/>
        <v>415</v>
      </c>
      <c r="AL65" s="4">
        <f t="shared" si="6"/>
        <v>0</v>
      </c>
      <c r="AM65" s="4">
        <f t="shared" si="4"/>
        <v>0</v>
      </c>
      <c r="AN65" s="4">
        <f t="shared" si="7"/>
        <v>0</v>
      </c>
    </row>
    <row r="66" spans="1:40" ht="30" customHeight="1" x14ac:dyDescent="0.25">
      <c r="A66" s="13">
        <v>59</v>
      </c>
      <c r="B66" s="13" t="s">
        <v>104</v>
      </c>
      <c r="C66" s="8" t="s">
        <v>120</v>
      </c>
      <c r="D66" s="8" t="s">
        <v>121</v>
      </c>
      <c r="E66" s="3" t="s">
        <v>288</v>
      </c>
      <c r="F66" s="3">
        <v>270000000</v>
      </c>
      <c r="G66" s="3"/>
      <c r="H66" s="4">
        <v>2970</v>
      </c>
      <c r="I66" s="4"/>
      <c r="J66" s="6"/>
      <c r="K66" s="4"/>
      <c r="L66" s="4">
        <v>2970</v>
      </c>
      <c r="M66" s="4"/>
      <c r="N66" s="4"/>
      <c r="O66" s="4"/>
      <c r="P66" s="4"/>
      <c r="Q66" s="4"/>
      <c r="R66" s="4"/>
      <c r="S66" s="5"/>
      <c r="T66" s="4"/>
      <c r="U66" s="4"/>
      <c r="V66" s="4"/>
      <c r="W66" s="4"/>
      <c r="X66" s="4">
        <v>2970</v>
      </c>
      <c r="Y66" s="4"/>
      <c r="Z66" s="4"/>
      <c r="AA66" s="4"/>
      <c r="AB66" s="4"/>
      <c r="AC66" s="4"/>
      <c r="AD66" s="4"/>
      <c r="AE66" s="5"/>
      <c r="AF66" s="4"/>
      <c r="AG66" s="4"/>
      <c r="AH66" s="4"/>
      <c r="AI66" s="4">
        <f t="shared" si="8"/>
        <v>2970</v>
      </c>
      <c r="AJ66" s="4">
        <f t="shared" si="1"/>
        <v>2970</v>
      </c>
      <c r="AK66" s="4">
        <f t="shared" si="2"/>
        <v>2970</v>
      </c>
      <c r="AL66" s="4">
        <f t="shared" si="6"/>
        <v>0</v>
      </c>
      <c r="AM66" s="4">
        <f t="shared" si="4"/>
        <v>0</v>
      </c>
      <c r="AN66" s="4">
        <f t="shared" si="7"/>
        <v>0</v>
      </c>
    </row>
    <row r="67" spans="1:40" ht="35.1" customHeight="1" x14ac:dyDescent="0.25">
      <c r="A67" s="13">
        <v>60</v>
      </c>
      <c r="B67" s="13" t="s">
        <v>27</v>
      </c>
      <c r="C67" s="8" t="s">
        <v>142</v>
      </c>
      <c r="D67" s="8" t="s">
        <v>98</v>
      </c>
      <c r="E67" s="3" t="s">
        <v>261</v>
      </c>
      <c r="F67" s="3">
        <v>270000000</v>
      </c>
      <c r="G67" s="3" t="s">
        <v>182</v>
      </c>
      <c r="H67" s="31">
        <v>17000</v>
      </c>
      <c r="I67" s="4"/>
      <c r="J67" s="6"/>
      <c r="K67" s="4"/>
      <c r="L67" s="4"/>
      <c r="M67" s="4">
        <v>9600</v>
      </c>
      <c r="N67" s="4"/>
      <c r="O67" s="4"/>
      <c r="P67" s="4"/>
      <c r="Q67" s="4"/>
      <c r="R67" s="4"/>
      <c r="S67" s="5"/>
      <c r="T67" s="4"/>
      <c r="U67" s="4"/>
      <c r="V67" s="4"/>
      <c r="W67" s="4"/>
      <c r="X67" s="4"/>
      <c r="Y67" s="4">
        <v>9600</v>
      </c>
      <c r="Z67" s="4"/>
      <c r="AA67" s="4"/>
      <c r="AB67" s="4"/>
      <c r="AC67" s="4"/>
      <c r="AD67" s="4"/>
      <c r="AE67" s="5"/>
      <c r="AF67" s="4"/>
      <c r="AG67" s="4">
        <v>7400</v>
      </c>
      <c r="AH67" s="4"/>
      <c r="AI67" s="4">
        <f t="shared" si="8"/>
        <v>9600</v>
      </c>
      <c r="AJ67" s="4">
        <f t="shared" si="1"/>
        <v>9600</v>
      </c>
      <c r="AK67" s="4">
        <f t="shared" si="2"/>
        <v>9600</v>
      </c>
      <c r="AL67" s="4">
        <f t="shared" si="6"/>
        <v>0</v>
      </c>
      <c r="AM67" s="4">
        <f t="shared" si="4"/>
        <v>0</v>
      </c>
      <c r="AN67" s="4">
        <f t="shared" si="7"/>
        <v>0</v>
      </c>
    </row>
    <row r="68" spans="1:40" ht="35.1" customHeight="1" x14ac:dyDescent="0.25">
      <c r="A68" s="13">
        <v>61</v>
      </c>
      <c r="B68" s="13" t="s">
        <v>27</v>
      </c>
      <c r="C68" s="8" t="s">
        <v>51</v>
      </c>
      <c r="D68" s="8" t="s">
        <v>99</v>
      </c>
      <c r="E68" s="3" t="s">
        <v>319</v>
      </c>
      <c r="F68" s="3">
        <v>270000000</v>
      </c>
      <c r="G68" s="3" t="s">
        <v>178</v>
      </c>
      <c r="H68" s="31">
        <v>20300</v>
      </c>
      <c r="I68" s="4"/>
      <c r="J68" s="6"/>
      <c r="K68" s="4"/>
      <c r="L68" s="26"/>
      <c r="M68" s="4"/>
      <c r="N68" s="4">
        <v>20299.599999999999</v>
      </c>
      <c r="O68" s="4"/>
      <c r="P68" s="4"/>
      <c r="Q68" s="4"/>
      <c r="R68" s="4"/>
      <c r="S68" s="5"/>
      <c r="T68" s="4"/>
      <c r="U68" s="4"/>
      <c r="V68" s="4"/>
      <c r="W68" s="4"/>
      <c r="X68" s="4"/>
      <c r="Y68" s="4"/>
      <c r="Z68" s="4">
        <v>20299.599999999999</v>
      </c>
      <c r="AA68" s="4"/>
      <c r="AB68" s="4"/>
      <c r="AC68" s="4"/>
      <c r="AD68" s="4"/>
      <c r="AE68" s="5"/>
      <c r="AF68" s="4"/>
      <c r="AG68" s="4">
        <v>0.4</v>
      </c>
      <c r="AH68" s="4"/>
      <c r="AI68" s="4">
        <f t="shared" si="8"/>
        <v>20299.599999999999</v>
      </c>
      <c r="AJ68" s="4">
        <f t="shared" si="1"/>
        <v>20299.599999999999</v>
      </c>
      <c r="AK68" s="4">
        <f t="shared" si="2"/>
        <v>20299.599999999999</v>
      </c>
      <c r="AL68" s="4">
        <f t="shared" si="6"/>
        <v>0</v>
      </c>
      <c r="AM68" s="4">
        <f t="shared" si="4"/>
        <v>0</v>
      </c>
      <c r="AN68" s="4">
        <f t="shared" si="7"/>
        <v>0</v>
      </c>
    </row>
    <row r="69" spans="1:40" ht="30" customHeight="1" x14ac:dyDescent="0.25">
      <c r="A69" s="13">
        <v>62</v>
      </c>
      <c r="B69" s="13" t="s">
        <v>104</v>
      </c>
      <c r="C69" s="8" t="s">
        <v>143</v>
      </c>
      <c r="D69" s="8" t="s">
        <v>99</v>
      </c>
      <c r="E69" s="3" t="s">
        <v>319</v>
      </c>
      <c r="F69" s="3">
        <v>270000000</v>
      </c>
      <c r="G69" s="3"/>
      <c r="H69" s="4">
        <v>5200</v>
      </c>
      <c r="I69" s="20"/>
      <c r="J69" s="20"/>
      <c r="K69" s="20"/>
      <c r="L69" s="20"/>
      <c r="M69" s="20"/>
      <c r="N69" s="23">
        <v>5200</v>
      </c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54">
        <v>5200</v>
      </c>
      <c r="AA69" s="20"/>
      <c r="AB69" s="20"/>
      <c r="AC69" s="20"/>
      <c r="AD69" s="20"/>
      <c r="AE69" s="20"/>
      <c r="AF69" s="20"/>
      <c r="AG69" s="4"/>
      <c r="AH69" s="4"/>
      <c r="AI69" s="4">
        <f t="shared" si="8"/>
        <v>5200</v>
      </c>
      <c r="AJ69" s="4">
        <f t="shared" si="1"/>
        <v>5200</v>
      </c>
      <c r="AK69" s="4">
        <f t="shared" si="2"/>
        <v>5200</v>
      </c>
      <c r="AL69" s="4">
        <f t="shared" si="6"/>
        <v>0</v>
      </c>
      <c r="AM69" s="4">
        <f t="shared" si="4"/>
        <v>0</v>
      </c>
      <c r="AN69" s="4">
        <f t="shared" si="7"/>
        <v>0</v>
      </c>
    </row>
    <row r="70" spans="1:40" ht="30" customHeight="1" x14ac:dyDescent="0.25">
      <c r="A70" s="13">
        <v>63</v>
      </c>
      <c r="B70" s="13" t="s">
        <v>104</v>
      </c>
      <c r="C70" s="16" t="s">
        <v>110</v>
      </c>
      <c r="D70" s="16" t="s">
        <v>122</v>
      </c>
      <c r="E70" s="13" t="s">
        <v>289</v>
      </c>
      <c r="F70" s="3">
        <v>281000000</v>
      </c>
      <c r="G70" s="13"/>
      <c r="H70" s="4">
        <v>7531.28</v>
      </c>
      <c r="I70" s="30"/>
      <c r="J70" s="4">
        <v>7531.28</v>
      </c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4">
        <v>7531.28</v>
      </c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4"/>
      <c r="AH70" s="4"/>
      <c r="AI70" s="4">
        <f t="shared" si="8"/>
        <v>7531.28</v>
      </c>
      <c r="AJ70" s="4">
        <f t="shared" si="1"/>
        <v>7531.28</v>
      </c>
      <c r="AK70" s="4">
        <f t="shared" si="2"/>
        <v>7531.28</v>
      </c>
      <c r="AL70" s="4">
        <f t="shared" si="6"/>
        <v>0</v>
      </c>
      <c r="AM70" s="4">
        <f t="shared" si="4"/>
        <v>0</v>
      </c>
      <c r="AN70" s="4">
        <f t="shared" si="7"/>
        <v>0</v>
      </c>
    </row>
    <row r="71" spans="1:40" ht="30" customHeight="1" x14ac:dyDescent="0.25">
      <c r="A71" s="13">
        <v>64</v>
      </c>
      <c r="B71" s="13" t="s">
        <v>104</v>
      </c>
      <c r="C71" s="8" t="s">
        <v>123</v>
      </c>
      <c r="D71" s="8" t="s">
        <v>124</v>
      </c>
      <c r="E71" s="3" t="s">
        <v>290</v>
      </c>
      <c r="F71" s="3">
        <v>270000000</v>
      </c>
      <c r="G71" s="3"/>
      <c r="H71" s="4">
        <v>3839</v>
      </c>
      <c r="I71" s="20"/>
      <c r="J71" s="4">
        <v>3839</v>
      </c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4">
        <v>3839</v>
      </c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4"/>
      <c r="AH71" s="4"/>
      <c r="AI71" s="4">
        <f t="shared" si="8"/>
        <v>3839</v>
      </c>
      <c r="AJ71" s="4">
        <f t="shared" si="1"/>
        <v>3839</v>
      </c>
      <c r="AK71" s="4">
        <f t="shared" si="2"/>
        <v>3839</v>
      </c>
      <c r="AL71" s="4">
        <f t="shared" si="6"/>
        <v>0</v>
      </c>
      <c r="AM71" s="4">
        <f t="shared" si="4"/>
        <v>0</v>
      </c>
      <c r="AN71" s="4">
        <f t="shared" si="7"/>
        <v>0</v>
      </c>
    </row>
    <row r="72" spans="1:40" ht="30" customHeight="1" x14ac:dyDescent="0.25">
      <c r="A72" s="13">
        <v>66</v>
      </c>
      <c r="B72" s="13" t="s">
        <v>104</v>
      </c>
      <c r="C72" s="8" t="s">
        <v>109</v>
      </c>
      <c r="D72" s="8" t="s">
        <v>62</v>
      </c>
      <c r="E72" s="3" t="s">
        <v>262</v>
      </c>
      <c r="F72" s="3">
        <v>281000000</v>
      </c>
      <c r="G72" s="3"/>
      <c r="H72" s="4">
        <v>10727.49</v>
      </c>
      <c r="I72" s="4"/>
      <c r="J72" s="4">
        <v>10727.49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v>10727.49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>
        <f t="shared" si="8"/>
        <v>10727.49</v>
      </c>
      <c r="AJ72" s="4">
        <f t="shared" ref="AJ72:AJ135" si="9">SUM(I72:T72)</f>
        <v>10727.49</v>
      </c>
      <c r="AK72" s="4">
        <f t="shared" ref="AK72:AK135" si="10">SUM(U72:AF72)</f>
        <v>10727.49</v>
      </c>
      <c r="AL72" s="4">
        <f t="shared" si="6"/>
        <v>0</v>
      </c>
      <c r="AM72" s="4">
        <f t="shared" ref="AM72:AM135" si="11">AJ72-AK72</f>
        <v>0</v>
      </c>
      <c r="AN72" s="4">
        <f t="shared" si="7"/>
        <v>0</v>
      </c>
    </row>
    <row r="73" spans="1:40" ht="30" customHeight="1" x14ac:dyDescent="0.25">
      <c r="A73" s="13">
        <v>69</v>
      </c>
      <c r="B73" s="13" t="s">
        <v>104</v>
      </c>
      <c r="C73" s="8" t="s">
        <v>125</v>
      </c>
      <c r="D73" s="8" t="s">
        <v>75</v>
      </c>
      <c r="E73" s="3" t="s">
        <v>306</v>
      </c>
      <c r="F73" s="3"/>
      <c r="G73" s="3"/>
      <c r="H73" s="4">
        <v>3356</v>
      </c>
      <c r="I73" s="4"/>
      <c r="J73" s="4">
        <v>3356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>
        <v>3356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>
        <f t="shared" si="8"/>
        <v>3356</v>
      </c>
      <c r="AJ73" s="4">
        <f t="shared" si="9"/>
        <v>3356</v>
      </c>
      <c r="AK73" s="4">
        <f t="shared" si="10"/>
        <v>3356</v>
      </c>
      <c r="AL73" s="4">
        <f t="shared" si="6"/>
        <v>0</v>
      </c>
      <c r="AM73" s="4">
        <f t="shared" si="11"/>
        <v>0</v>
      </c>
      <c r="AN73" s="4">
        <f t="shared" si="7"/>
        <v>0</v>
      </c>
    </row>
    <row r="74" spans="1:40" ht="30" customHeight="1" x14ac:dyDescent="0.25">
      <c r="A74" s="13">
        <v>71</v>
      </c>
      <c r="B74" s="13" t="s">
        <v>104</v>
      </c>
      <c r="C74" s="8" t="s">
        <v>126</v>
      </c>
      <c r="D74" s="8" t="s">
        <v>127</v>
      </c>
      <c r="E74" s="3" t="s">
        <v>291</v>
      </c>
      <c r="F74" s="3"/>
      <c r="G74" s="3"/>
      <c r="H74" s="4">
        <v>102.4</v>
      </c>
      <c r="I74" s="4"/>
      <c r="J74" s="4"/>
      <c r="K74" s="4">
        <v>102.4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>
        <v>102.4</v>
      </c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>
        <f t="shared" si="8"/>
        <v>102.4</v>
      </c>
      <c r="AJ74" s="4">
        <f t="shared" si="9"/>
        <v>102.4</v>
      </c>
      <c r="AK74" s="4">
        <f t="shared" si="10"/>
        <v>102.4</v>
      </c>
      <c r="AL74" s="4">
        <f t="shared" si="6"/>
        <v>0</v>
      </c>
      <c r="AM74" s="4">
        <f t="shared" si="11"/>
        <v>0</v>
      </c>
      <c r="AN74" s="4">
        <f t="shared" si="7"/>
        <v>0</v>
      </c>
    </row>
    <row r="75" spans="1:40" ht="30" customHeight="1" x14ac:dyDescent="0.25">
      <c r="A75" s="13">
        <v>76</v>
      </c>
      <c r="B75" s="13" t="s">
        <v>104</v>
      </c>
      <c r="C75" s="8" t="s">
        <v>128</v>
      </c>
      <c r="D75" s="8" t="s">
        <v>129</v>
      </c>
      <c r="E75" s="3" t="s">
        <v>320</v>
      </c>
      <c r="F75" s="3"/>
      <c r="G75" s="3"/>
      <c r="H75" s="4">
        <v>17478.84</v>
      </c>
      <c r="I75" s="4"/>
      <c r="J75" s="4">
        <v>17478.84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>
        <v>17478.84</v>
      </c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>
        <f t="shared" si="8"/>
        <v>17478.84</v>
      </c>
      <c r="AJ75" s="4">
        <f t="shared" si="9"/>
        <v>17478.84</v>
      </c>
      <c r="AK75" s="4">
        <f t="shared" si="10"/>
        <v>17478.84</v>
      </c>
      <c r="AL75" s="4">
        <f t="shared" si="6"/>
        <v>0</v>
      </c>
      <c r="AM75" s="4">
        <f t="shared" si="11"/>
        <v>0</v>
      </c>
      <c r="AN75" s="4">
        <f t="shared" si="7"/>
        <v>0</v>
      </c>
    </row>
    <row r="76" spans="1:40" ht="30" customHeight="1" x14ac:dyDescent="0.25">
      <c r="A76" s="13">
        <v>77</v>
      </c>
      <c r="B76" s="13" t="s">
        <v>104</v>
      </c>
      <c r="C76" s="8" t="s">
        <v>128</v>
      </c>
      <c r="D76" s="8" t="s">
        <v>130</v>
      </c>
      <c r="E76" s="3" t="s">
        <v>268</v>
      </c>
      <c r="F76" s="3"/>
      <c r="G76" s="3"/>
      <c r="H76" s="4">
        <v>9006.25</v>
      </c>
      <c r="I76" s="4"/>
      <c r="J76" s="4">
        <v>9006.25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>
        <v>9006.25</v>
      </c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>
        <f t="shared" si="8"/>
        <v>9006.25</v>
      </c>
      <c r="AJ76" s="4">
        <f t="shared" si="9"/>
        <v>9006.25</v>
      </c>
      <c r="AK76" s="4">
        <f t="shared" si="10"/>
        <v>9006.25</v>
      </c>
      <c r="AL76" s="4">
        <f t="shared" si="6"/>
        <v>0</v>
      </c>
      <c r="AM76" s="4">
        <f t="shared" si="11"/>
        <v>0</v>
      </c>
      <c r="AN76" s="4">
        <f t="shared" si="7"/>
        <v>0</v>
      </c>
    </row>
    <row r="77" spans="1:40" ht="30" customHeight="1" x14ac:dyDescent="0.25">
      <c r="A77" s="13">
        <v>78</v>
      </c>
      <c r="B77" s="13" t="s">
        <v>104</v>
      </c>
      <c r="C77" s="16" t="s">
        <v>128</v>
      </c>
      <c r="D77" s="24" t="s">
        <v>131</v>
      </c>
      <c r="E77" s="21" t="s">
        <v>321</v>
      </c>
      <c r="F77" s="21"/>
      <c r="G77" s="21"/>
      <c r="H77" s="4">
        <v>2081.66</v>
      </c>
      <c r="I77" s="4"/>
      <c r="J77" s="4">
        <v>2081.66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>
        <v>2081.66</v>
      </c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>
        <f t="shared" si="8"/>
        <v>2081.66</v>
      </c>
      <c r="AJ77" s="4">
        <f t="shared" si="9"/>
        <v>2081.66</v>
      </c>
      <c r="AK77" s="4">
        <f t="shared" si="10"/>
        <v>2081.66</v>
      </c>
      <c r="AL77" s="4">
        <f t="shared" si="6"/>
        <v>0</v>
      </c>
      <c r="AM77" s="4">
        <f t="shared" si="11"/>
        <v>0</v>
      </c>
      <c r="AN77" s="4">
        <f t="shared" si="7"/>
        <v>0</v>
      </c>
    </row>
    <row r="78" spans="1:40" ht="30" customHeight="1" x14ac:dyDescent="0.25">
      <c r="A78" s="13">
        <v>79</v>
      </c>
      <c r="B78" s="13" t="s">
        <v>104</v>
      </c>
      <c r="C78" s="8" t="s">
        <v>128</v>
      </c>
      <c r="D78" s="8" t="s">
        <v>132</v>
      </c>
      <c r="E78" s="3" t="s">
        <v>322</v>
      </c>
      <c r="F78" s="3"/>
      <c r="G78" s="3"/>
      <c r="H78" s="4">
        <v>13394.53</v>
      </c>
      <c r="I78" s="4"/>
      <c r="J78" s="4"/>
      <c r="K78" s="4">
        <v>13394.53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>
        <v>13394.53</v>
      </c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>
        <f t="shared" si="8"/>
        <v>13394.53</v>
      </c>
      <c r="AJ78" s="4">
        <f t="shared" si="9"/>
        <v>13394.53</v>
      </c>
      <c r="AK78" s="4">
        <f t="shared" si="10"/>
        <v>13394.53</v>
      </c>
      <c r="AL78" s="4">
        <f t="shared" si="6"/>
        <v>0</v>
      </c>
      <c r="AM78" s="4">
        <f t="shared" si="11"/>
        <v>0</v>
      </c>
      <c r="AN78" s="4">
        <f t="shared" si="7"/>
        <v>0</v>
      </c>
    </row>
    <row r="79" spans="1:40" ht="30" customHeight="1" x14ac:dyDescent="0.25">
      <c r="A79" s="13">
        <v>80</v>
      </c>
      <c r="B79" s="13" t="s">
        <v>104</v>
      </c>
      <c r="C79" s="24" t="s">
        <v>133</v>
      </c>
      <c r="D79" s="8" t="s">
        <v>134</v>
      </c>
      <c r="E79" s="3" t="s">
        <v>323</v>
      </c>
      <c r="F79" s="3"/>
      <c r="G79" s="3"/>
      <c r="H79" s="4">
        <v>25000.2</v>
      </c>
      <c r="I79" s="4"/>
      <c r="J79" s="4"/>
      <c r="K79" s="4"/>
      <c r="L79" s="4"/>
      <c r="M79" s="4">
        <v>25000.2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>
        <v>25000.2</v>
      </c>
      <c r="Z79" s="4"/>
      <c r="AA79" s="4"/>
      <c r="AB79" s="4"/>
      <c r="AC79" s="4"/>
      <c r="AD79" s="4"/>
      <c r="AE79" s="4"/>
      <c r="AF79" s="4"/>
      <c r="AG79" s="4"/>
      <c r="AH79" s="4"/>
      <c r="AI79" s="4">
        <f t="shared" si="8"/>
        <v>25000.2</v>
      </c>
      <c r="AJ79" s="4">
        <f t="shared" si="9"/>
        <v>25000.2</v>
      </c>
      <c r="AK79" s="4">
        <f t="shared" si="10"/>
        <v>25000.2</v>
      </c>
      <c r="AL79" s="4">
        <f t="shared" si="6"/>
        <v>0</v>
      </c>
      <c r="AM79" s="4">
        <f t="shared" si="11"/>
        <v>0</v>
      </c>
      <c r="AN79" s="4">
        <f t="shared" si="7"/>
        <v>0</v>
      </c>
    </row>
    <row r="80" spans="1:40" ht="30" customHeight="1" x14ac:dyDescent="0.25">
      <c r="A80" s="13">
        <v>85</v>
      </c>
      <c r="B80" s="13" t="s">
        <v>104</v>
      </c>
      <c r="C80" s="27" t="s">
        <v>135</v>
      </c>
      <c r="D80" s="8" t="s">
        <v>136</v>
      </c>
      <c r="E80" s="21" t="s">
        <v>292</v>
      </c>
      <c r="F80" s="21"/>
      <c r="G80" s="21"/>
      <c r="H80" s="4">
        <v>128791.5</v>
      </c>
      <c r="I80" s="4"/>
      <c r="J80" s="4"/>
      <c r="K80" s="4"/>
      <c r="L80" s="4">
        <v>128791.5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>
        <v>128791.5</v>
      </c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>
        <f t="shared" si="8"/>
        <v>128791.5</v>
      </c>
      <c r="AJ80" s="4">
        <f t="shared" si="9"/>
        <v>128791.5</v>
      </c>
      <c r="AK80" s="4">
        <f t="shared" si="10"/>
        <v>128791.5</v>
      </c>
      <c r="AL80" s="4">
        <f t="shared" si="6"/>
        <v>0</v>
      </c>
      <c r="AM80" s="4">
        <f t="shared" si="11"/>
        <v>0</v>
      </c>
      <c r="AN80" s="4">
        <f t="shared" si="7"/>
        <v>0</v>
      </c>
    </row>
    <row r="81" spans="1:40" ht="30" customHeight="1" x14ac:dyDescent="0.25">
      <c r="A81" s="13">
        <v>86</v>
      </c>
      <c r="B81" s="13" t="s">
        <v>104</v>
      </c>
      <c r="C81" s="16" t="s">
        <v>137</v>
      </c>
      <c r="D81" s="8" t="s">
        <v>138</v>
      </c>
      <c r="E81" s="3" t="s">
        <v>324</v>
      </c>
      <c r="F81" s="3"/>
      <c r="G81" s="3"/>
      <c r="H81" s="4">
        <v>3246.2</v>
      </c>
      <c r="I81" s="4"/>
      <c r="J81" s="4"/>
      <c r="K81" s="4">
        <v>3246.2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>
        <v>3246.2</v>
      </c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>
        <f t="shared" si="8"/>
        <v>3246.2</v>
      </c>
      <c r="AJ81" s="4">
        <f t="shared" si="9"/>
        <v>3246.2</v>
      </c>
      <c r="AK81" s="4">
        <f t="shared" si="10"/>
        <v>3246.2</v>
      </c>
      <c r="AL81" s="4">
        <f t="shared" si="6"/>
        <v>0</v>
      </c>
      <c r="AM81" s="4">
        <f t="shared" si="11"/>
        <v>0</v>
      </c>
      <c r="AN81" s="4">
        <f t="shared" si="7"/>
        <v>0</v>
      </c>
    </row>
    <row r="82" spans="1:40" ht="30" customHeight="1" x14ac:dyDescent="0.25">
      <c r="A82" s="13">
        <v>87</v>
      </c>
      <c r="B82" s="13" t="s">
        <v>104</v>
      </c>
      <c r="C82" s="16" t="s">
        <v>137</v>
      </c>
      <c r="D82" s="8" t="s">
        <v>139</v>
      </c>
      <c r="E82" s="3" t="s">
        <v>325</v>
      </c>
      <c r="F82" s="3"/>
      <c r="G82" s="3"/>
      <c r="H82" s="4">
        <v>2694.04</v>
      </c>
      <c r="I82" s="4"/>
      <c r="J82" s="4"/>
      <c r="K82" s="4">
        <v>2694.04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>
        <v>2694.04</v>
      </c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>
        <f t="shared" si="8"/>
        <v>2694.04</v>
      </c>
      <c r="AJ82" s="4">
        <f t="shared" si="9"/>
        <v>2694.04</v>
      </c>
      <c r="AK82" s="4">
        <f t="shared" si="10"/>
        <v>2694.04</v>
      </c>
      <c r="AL82" s="4">
        <f t="shared" si="6"/>
        <v>0</v>
      </c>
      <c r="AM82" s="4">
        <f t="shared" si="11"/>
        <v>0</v>
      </c>
      <c r="AN82" s="4">
        <f t="shared" si="7"/>
        <v>0</v>
      </c>
    </row>
    <row r="83" spans="1:40" ht="30" customHeight="1" x14ac:dyDescent="0.25">
      <c r="A83" s="13">
        <v>88</v>
      </c>
      <c r="B83" s="13" t="s">
        <v>104</v>
      </c>
      <c r="C83" s="24" t="s">
        <v>140</v>
      </c>
      <c r="D83" s="8" t="s">
        <v>139</v>
      </c>
      <c r="E83" s="3" t="s">
        <v>325</v>
      </c>
      <c r="F83" s="3"/>
      <c r="G83" s="3"/>
      <c r="H83" s="4">
        <v>252.57</v>
      </c>
      <c r="I83" s="4"/>
      <c r="J83" s="4"/>
      <c r="K83" s="4">
        <v>252.57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>
        <v>252.57</v>
      </c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>
        <f t="shared" si="8"/>
        <v>252.57</v>
      </c>
      <c r="AJ83" s="4">
        <f t="shared" si="9"/>
        <v>252.57</v>
      </c>
      <c r="AK83" s="4">
        <f t="shared" si="10"/>
        <v>252.57</v>
      </c>
      <c r="AL83" s="4">
        <f t="shared" si="6"/>
        <v>0</v>
      </c>
      <c r="AM83" s="4">
        <f t="shared" si="11"/>
        <v>0</v>
      </c>
      <c r="AN83" s="4">
        <f t="shared" si="7"/>
        <v>0</v>
      </c>
    </row>
    <row r="84" spans="1:40" ht="30" customHeight="1" x14ac:dyDescent="0.25">
      <c r="A84" s="13">
        <v>89</v>
      </c>
      <c r="B84" s="13" t="s">
        <v>104</v>
      </c>
      <c r="C84" s="8" t="s">
        <v>140</v>
      </c>
      <c r="D84" s="8" t="s">
        <v>141</v>
      </c>
      <c r="E84" s="3" t="s">
        <v>269</v>
      </c>
      <c r="F84" s="3"/>
      <c r="G84" s="3"/>
      <c r="H84" s="4">
        <v>237.18</v>
      </c>
      <c r="I84" s="4"/>
      <c r="J84" s="4"/>
      <c r="K84" s="4">
        <v>237.18</v>
      </c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>
        <v>237.18</v>
      </c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>
        <f t="shared" si="8"/>
        <v>237.18</v>
      </c>
      <c r="AJ84" s="4">
        <f t="shared" si="9"/>
        <v>237.18</v>
      </c>
      <c r="AK84" s="4">
        <f t="shared" si="10"/>
        <v>237.18</v>
      </c>
      <c r="AL84" s="4">
        <f t="shared" si="6"/>
        <v>0</v>
      </c>
      <c r="AM84" s="4">
        <f t="shared" si="11"/>
        <v>0</v>
      </c>
      <c r="AN84" s="4">
        <f t="shared" si="7"/>
        <v>0</v>
      </c>
    </row>
    <row r="85" spans="1:40" ht="30" customHeight="1" x14ac:dyDescent="0.25">
      <c r="A85" s="13">
        <v>90</v>
      </c>
      <c r="B85" s="13" t="s">
        <v>104</v>
      </c>
      <c r="C85" s="8" t="s">
        <v>137</v>
      </c>
      <c r="D85" s="8" t="s">
        <v>141</v>
      </c>
      <c r="E85" s="3" t="s">
        <v>269</v>
      </c>
      <c r="F85" s="32"/>
      <c r="G85" s="3"/>
      <c r="H85" s="4">
        <v>4111.17</v>
      </c>
      <c r="I85" s="4"/>
      <c r="J85" s="4"/>
      <c r="K85" s="4">
        <v>4111.17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>
        <v>4111.17</v>
      </c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>
        <f t="shared" si="8"/>
        <v>4111.17</v>
      </c>
      <c r="AJ85" s="4">
        <f t="shared" si="9"/>
        <v>4111.17</v>
      </c>
      <c r="AK85" s="4">
        <f t="shared" si="10"/>
        <v>4111.17</v>
      </c>
      <c r="AL85" s="4">
        <f t="shared" si="6"/>
        <v>0</v>
      </c>
      <c r="AM85" s="4">
        <f t="shared" si="11"/>
        <v>0</v>
      </c>
      <c r="AN85" s="4">
        <f t="shared" si="7"/>
        <v>0</v>
      </c>
    </row>
    <row r="86" spans="1:40" ht="34.5" customHeight="1" x14ac:dyDescent="0.25">
      <c r="A86" s="13">
        <v>91</v>
      </c>
      <c r="B86" s="13" t="s">
        <v>27</v>
      </c>
      <c r="C86" s="8" t="s">
        <v>100</v>
      </c>
      <c r="D86" s="8" t="s">
        <v>41</v>
      </c>
      <c r="E86" s="3" t="s">
        <v>326</v>
      </c>
      <c r="F86" s="3">
        <v>281000000</v>
      </c>
      <c r="G86" s="3" t="s">
        <v>175</v>
      </c>
      <c r="H86" s="31">
        <v>1000</v>
      </c>
      <c r="I86" s="4"/>
      <c r="J86" s="6"/>
      <c r="K86" s="4">
        <v>1.37</v>
      </c>
      <c r="L86" s="4">
        <v>0.51</v>
      </c>
      <c r="M86" s="4">
        <f>5.94+10.8+0.21+0.58</f>
        <v>17.53</v>
      </c>
      <c r="N86" s="4">
        <f>0.26+0.73</f>
        <v>0.99</v>
      </c>
      <c r="O86" s="4"/>
      <c r="P86" s="4">
        <v>4.68</v>
      </c>
      <c r="Q86" s="4"/>
      <c r="R86" s="4">
        <v>68.09</v>
      </c>
      <c r="S86" s="5">
        <f>2.29+0.61+3.11+7.6+2.28+3.8+1.38+0.81</f>
        <v>21.879999999999995</v>
      </c>
      <c r="T86" s="4"/>
      <c r="U86" s="4"/>
      <c r="V86" s="4"/>
      <c r="W86" s="4">
        <v>1.37</v>
      </c>
      <c r="X86" s="4">
        <v>0.51</v>
      </c>
      <c r="Y86" s="4">
        <f>5.94+10.8+0.21+0.58</f>
        <v>17.53</v>
      </c>
      <c r="Z86" s="4">
        <v>0.99</v>
      </c>
      <c r="AA86" s="4"/>
      <c r="AB86" s="4">
        <v>4.68</v>
      </c>
      <c r="AC86" s="4"/>
      <c r="AD86" s="4">
        <v>68.09</v>
      </c>
      <c r="AE86" s="5">
        <f>19.69+1.38+0.81</f>
        <v>21.88</v>
      </c>
      <c r="AF86" s="4"/>
      <c r="AG86" s="4">
        <v>884.95</v>
      </c>
      <c r="AH86" s="4"/>
      <c r="AI86" s="4">
        <f t="shared" si="8"/>
        <v>115.04999999999995</v>
      </c>
      <c r="AJ86" s="4">
        <f t="shared" si="9"/>
        <v>115.05</v>
      </c>
      <c r="AK86" s="4">
        <f t="shared" si="10"/>
        <v>115.05</v>
      </c>
      <c r="AL86" s="4">
        <f t="shared" si="6"/>
        <v>-4.2632564145606011E-14</v>
      </c>
      <c r="AM86" s="4">
        <f t="shared" si="11"/>
        <v>0</v>
      </c>
      <c r="AN86" s="4">
        <f t="shared" si="7"/>
        <v>0</v>
      </c>
    </row>
    <row r="87" spans="1:40" ht="35.1" customHeight="1" x14ac:dyDescent="0.25">
      <c r="A87" s="13">
        <v>92</v>
      </c>
      <c r="B87" s="13" t="s">
        <v>27</v>
      </c>
      <c r="C87" s="8" t="s">
        <v>101</v>
      </c>
      <c r="D87" s="8" t="s">
        <v>41</v>
      </c>
      <c r="E87" s="3" t="s">
        <v>326</v>
      </c>
      <c r="F87" s="3">
        <v>281000000</v>
      </c>
      <c r="G87" s="3" t="s">
        <v>175</v>
      </c>
      <c r="H87" s="31">
        <v>1000</v>
      </c>
      <c r="I87" s="4"/>
      <c r="J87" s="6"/>
      <c r="K87" s="4">
        <v>7.81</v>
      </c>
      <c r="L87" s="4">
        <f>3.17+1.13</f>
        <v>4.3</v>
      </c>
      <c r="M87" s="4">
        <f>180.08+9.95+3.55+27.44+49.89+2.52+7.07</f>
        <v>280.5</v>
      </c>
      <c r="N87" s="4">
        <f>1.29+3.61</f>
        <v>4.9000000000000004</v>
      </c>
      <c r="O87" s="4"/>
      <c r="P87" s="4">
        <v>35.56</v>
      </c>
      <c r="Q87" s="4">
        <v>33.57</v>
      </c>
      <c r="R87" s="4">
        <f>609.32+1.14</f>
        <v>610.46</v>
      </c>
      <c r="S87" s="5">
        <f>228.4+490.76</f>
        <v>719.16</v>
      </c>
      <c r="T87" s="4"/>
      <c r="U87" s="4"/>
      <c r="V87" s="4"/>
      <c r="W87" s="4">
        <v>7.81</v>
      </c>
      <c r="X87" s="4">
        <v>4.3</v>
      </c>
      <c r="Y87" s="4">
        <v>280.5</v>
      </c>
      <c r="Z87" s="4">
        <v>4.9000000000000004</v>
      </c>
      <c r="AA87" s="4"/>
      <c r="AB87" s="4">
        <v>35.56</v>
      </c>
      <c r="AC87" s="4">
        <v>33.57</v>
      </c>
      <c r="AD87" s="4">
        <f>609.32+1.14</f>
        <v>610.46</v>
      </c>
      <c r="AE87" s="5">
        <v>719.16</v>
      </c>
      <c r="AF87" s="4"/>
      <c r="AG87" s="4">
        <v>303.74</v>
      </c>
      <c r="AH87" s="4">
        <v>1000</v>
      </c>
      <c r="AI87" s="4">
        <f t="shared" si="8"/>
        <v>1696.26</v>
      </c>
      <c r="AJ87" s="4">
        <f t="shared" si="9"/>
        <v>1696.26</v>
      </c>
      <c r="AK87" s="4">
        <f t="shared" si="10"/>
        <v>1696.26</v>
      </c>
      <c r="AL87" s="4">
        <f t="shared" si="6"/>
        <v>0</v>
      </c>
      <c r="AM87" s="4">
        <f t="shared" si="11"/>
        <v>0</v>
      </c>
      <c r="AN87" s="4">
        <f t="shared" si="7"/>
        <v>0</v>
      </c>
    </row>
    <row r="88" spans="1:40" ht="35.1" customHeight="1" x14ac:dyDescent="0.25">
      <c r="A88" s="13">
        <v>94</v>
      </c>
      <c r="B88" s="13" t="s">
        <v>27</v>
      </c>
      <c r="C88" s="8" t="s">
        <v>102</v>
      </c>
      <c r="D88" s="8" t="s">
        <v>103</v>
      </c>
      <c r="E88" s="3" t="s">
        <v>327</v>
      </c>
      <c r="F88" s="3">
        <v>270000000</v>
      </c>
      <c r="G88" s="3" t="s">
        <v>179</v>
      </c>
      <c r="H88" s="31">
        <v>10936</v>
      </c>
      <c r="I88" s="4"/>
      <c r="J88" s="6"/>
      <c r="K88" s="4">
        <v>3645</v>
      </c>
      <c r="L88" s="4"/>
      <c r="M88" s="4">
        <v>3645</v>
      </c>
      <c r="N88" s="4">
        <v>3645</v>
      </c>
      <c r="O88" s="4">
        <v>3645</v>
      </c>
      <c r="P88" s="4">
        <v>3645</v>
      </c>
      <c r="Q88" s="4">
        <v>3645</v>
      </c>
      <c r="R88" s="4">
        <v>3645</v>
      </c>
      <c r="S88" s="5"/>
      <c r="T88" s="4"/>
      <c r="U88" s="4"/>
      <c r="V88" s="4"/>
      <c r="W88" s="4">
        <v>3645</v>
      </c>
      <c r="X88" s="4"/>
      <c r="Y88" s="4">
        <v>3645</v>
      </c>
      <c r="Z88" s="4">
        <v>3645</v>
      </c>
      <c r="AA88" s="47">
        <v>3645</v>
      </c>
      <c r="AB88" s="4">
        <v>3645</v>
      </c>
      <c r="AC88" s="4">
        <v>3645</v>
      </c>
      <c r="AD88" s="4">
        <v>3645</v>
      </c>
      <c r="AE88" s="5"/>
      <c r="AF88" s="4"/>
      <c r="AG88" s="4">
        <v>1</v>
      </c>
      <c r="AH88" s="4">
        <v>14580</v>
      </c>
      <c r="AI88" s="4">
        <f t="shared" si="8"/>
        <v>25515</v>
      </c>
      <c r="AJ88" s="4">
        <f t="shared" si="9"/>
        <v>25515</v>
      </c>
      <c r="AK88" s="4">
        <f t="shared" si="10"/>
        <v>25515</v>
      </c>
      <c r="AL88" s="4">
        <f t="shared" si="6"/>
        <v>0</v>
      </c>
      <c r="AM88" s="4">
        <f t="shared" si="11"/>
        <v>0</v>
      </c>
      <c r="AN88" s="4">
        <f t="shared" si="7"/>
        <v>0</v>
      </c>
    </row>
    <row r="89" spans="1:40" s="29" customFormat="1" ht="35.1" customHeight="1" x14ac:dyDescent="0.25">
      <c r="A89" s="13">
        <v>97</v>
      </c>
      <c r="B89" s="13" t="s">
        <v>27</v>
      </c>
      <c r="C89" s="15" t="s">
        <v>37</v>
      </c>
      <c r="D89" s="16" t="s">
        <v>28</v>
      </c>
      <c r="E89" s="13" t="s">
        <v>30</v>
      </c>
      <c r="F89" s="13">
        <v>281000000</v>
      </c>
      <c r="G89" s="13" t="s">
        <v>170</v>
      </c>
      <c r="H89" s="31">
        <v>37820</v>
      </c>
      <c r="I89" s="4"/>
      <c r="J89" s="4"/>
      <c r="K89" s="4">
        <v>18900</v>
      </c>
      <c r="L89" s="4"/>
      <c r="M89" s="26">
        <v>12600</v>
      </c>
      <c r="N89" s="4">
        <v>18900</v>
      </c>
      <c r="O89" s="4">
        <v>18900</v>
      </c>
      <c r="P89" s="4">
        <v>18900</v>
      </c>
      <c r="Q89" s="4">
        <v>18900</v>
      </c>
      <c r="R89" s="26">
        <v>16800</v>
      </c>
      <c r="S89" s="4">
        <v>16800</v>
      </c>
      <c r="T89" s="4">
        <v>16800</v>
      </c>
      <c r="U89" s="4"/>
      <c r="V89" s="4"/>
      <c r="W89" s="4">
        <v>18900</v>
      </c>
      <c r="X89" s="4"/>
      <c r="Y89" s="4">
        <v>12600</v>
      </c>
      <c r="Z89" s="4">
        <v>18900</v>
      </c>
      <c r="AA89" s="4">
        <v>18900</v>
      </c>
      <c r="AB89" s="4">
        <v>18900</v>
      </c>
      <c r="AC89" s="4">
        <v>18900</v>
      </c>
      <c r="AD89" s="4">
        <v>16800</v>
      </c>
      <c r="AE89" s="4">
        <v>16800</v>
      </c>
      <c r="AF89" s="4">
        <v>16800</v>
      </c>
      <c r="AG89" s="4">
        <v>17420</v>
      </c>
      <c r="AH89" s="4">
        <v>137100</v>
      </c>
      <c r="AI89" s="4">
        <f t="shared" si="8"/>
        <v>157500</v>
      </c>
      <c r="AJ89" s="4">
        <f t="shared" si="9"/>
        <v>157500</v>
      </c>
      <c r="AK89" s="4">
        <f t="shared" si="10"/>
        <v>157500</v>
      </c>
      <c r="AL89" s="4">
        <f t="shared" si="6"/>
        <v>0</v>
      </c>
      <c r="AM89" s="4">
        <f t="shared" si="11"/>
        <v>0</v>
      </c>
      <c r="AN89" s="4">
        <f t="shared" si="7"/>
        <v>0</v>
      </c>
    </row>
    <row r="90" spans="1:40" ht="30" customHeight="1" x14ac:dyDescent="0.25">
      <c r="A90" s="13">
        <v>98</v>
      </c>
      <c r="B90" s="13" t="s">
        <v>104</v>
      </c>
      <c r="C90" s="11" t="s">
        <v>146</v>
      </c>
      <c r="D90" s="8" t="s">
        <v>57</v>
      </c>
      <c r="E90" s="3" t="s">
        <v>255</v>
      </c>
      <c r="F90" s="33"/>
      <c r="G90" s="3"/>
      <c r="H90" s="4">
        <v>4726.51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>
        <v>4726.51</v>
      </c>
      <c r="AH90" s="4"/>
      <c r="AI90" s="4">
        <f t="shared" si="8"/>
        <v>0</v>
      </c>
      <c r="AJ90" s="4">
        <f t="shared" si="9"/>
        <v>0</v>
      </c>
      <c r="AK90" s="4">
        <f t="shared" si="10"/>
        <v>0</v>
      </c>
      <c r="AL90" s="4">
        <f t="shared" si="6"/>
        <v>0</v>
      </c>
      <c r="AM90" s="4">
        <f t="shared" si="11"/>
        <v>0</v>
      </c>
      <c r="AN90" s="4">
        <f t="shared" si="7"/>
        <v>0</v>
      </c>
    </row>
    <row r="91" spans="1:40" ht="30" customHeight="1" x14ac:dyDescent="0.25">
      <c r="A91" s="13">
        <v>105</v>
      </c>
      <c r="B91" s="13" t="s">
        <v>104</v>
      </c>
      <c r="C91" s="11" t="s">
        <v>137</v>
      </c>
      <c r="D91" s="8" t="s">
        <v>147</v>
      </c>
      <c r="E91" s="3" t="s">
        <v>270</v>
      </c>
      <c r="F91" s="3"/>
      <c r="G91" s="3"/>
      <c r="H91" s="4">
        <v>1105.8900000000001</v>
      </c>
      <c r="I91" s="4"/>
      <c r="J91" s="4"/>
      <c r="K91" s="4"/>
      <c r="L91" s="4">
        <v>1105.8900000000001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>
        <v>1105.8900000000001</v>
      </c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>
        <f t="shared" si="8"/>
        <v>1105.8900000000001</v>
      </c>
      <c r="AJ91" s="4">
        <f t="shared" si="9"/>
        <v>1105.8900000000001</v>
      </c>
      <c r="AK91" s="4">
        <f t="shared" si="10"/>
        <v>1105.8900000000001</v>
      </c>
      <c r="AL91" s="4">
        <f t="shared" si="6"/>
        <v>0</v>
      </c>
      <c r="AM91" s="4">
        <f t="shared" si="11"/>
        <v>0</v>
      </c>
      <c r="AN91" s="4">
        <f t="shared" si="7"/>
        <v>0</v>
      </c>
    </row>
    <row r="92" spans="1:40" ht="30" customHeight="1" x14ac:dyDescent="0.25">
      <c r="A92" s="13">
        <v>106</v>
      </c>
      <c r="B92" s="13" t="s">
        <v>104</v>
      </c>
      <c r="C92" s="11" t="s">
        <v>148</v>
      </c>
      <c r="D92" s="8" t="s">
        <v>149</v>
      </c>
      <c r="E92" s="3" t="s">
        <v>328</v>
      </c>
      <c r="F92" s="3"/>
      <c r="G92" s="3"/>
      <c r="H92" s="4">
        <v>42.89</v>
      </c>
      <c r="I92" s="4"/>
      <c r="J92" s="4"/>
      <c r="K92" s="4"/>
      <c r="L92" s="4">
        <v>42.89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>
        <v>42.89</v>
      </c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>
        <f t="shared" si="8"/>
        <v>42.89</v>
      </c>
      <c r="AJ92" s="4">
        <f t="shared" si="9"/>
        <v>42.89</v>
      </c>
      <c r="AK92" s="4">
        <f t="shared" si="10"/>
        <v>42.89</v>
      </c>
      <c r="AL92" s="4">
        <f t="shared" si="6"/>
        <v>0</v>
      </c>
      <c r="AM92" s="4">
        <f t="shared" si="11"/>
        <v>0</v>
      </c>
      <c r="AN92" s="4">
        <f t="shared" si="7"/>
        <v>0</v>
      </c>
    </row>
    <row r="93" spans="1:40" ht="30" customHeight="1" x14ac:dyDescent="0.25">
      <c r="A93" s="13">
        <v>107</v>
      </c>
      <c r="B93" s="13" t="s">
        <v>104</v>
      </c>
      <c r="C93" s="11" t="s">
        <v>137</v>
      </c>
      <c r="D93" s="8" t="s">
        <v>149</v>
      </c>
      <c r="E93" s="3" t="s">
        <v>328</v>
      </c>
      <c r="F93" s="3"/>
      <c r="G93" s="3"/>
      <c r="H93" s="4">
        <v>244.44</v>
      </c>
      <c r="I93" s="4"/>
      <c r="J93" s="4"/>
      <c r="K93" s="4"/>
      <c r="L93" s="4">
        <v>244.44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>
        <v>244.44</v>
      </c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>
        <f t="shared" si="8"/>
        <v>244.44</v>
      </c>
      <c r="AJ93" s="4">
        <f t="shared" si="9"/>
        <v>244.44</v>
      </c>
      <c r="AK93" s="4">
        <f t="shared" si="10"/>
        <v>244.44</v>
      </c>
      <c r="AL93" s="4">
        <f t="shared" si="6"/>
        <v>0</v>
      </c>
      <c r="AM93" s="4">
        <f t="shared" si="11"/>
        <v>0</v>
      </c>
      <c r="AN93" s="4">
        <f t="shared" si="7"/>
        <v>0</v>
      </c>
    </row>
    <row r="94" spans="1:40" ht="30" customHeight="1" x14ac:dyDescent="0.25">
      <c r="A94" s="13">
        <v>108</v>
      </c>
      <c r="B94" s="13" t="s">
        <v>104</v>
      </c>
      <c r="C94" s="11" t="s">
        <v>150</v>
      </c>
      <c r="D94" s="8" t="s">
        <v>151</v>
      </c>
      <c r="E94" s="3" t="s">
        <v>329</v>
      </c>
      <c r="F94" s="3"/>
      <c r="G94" s="3"/>
      <c r="H94" s="4">
        <v>448</v>
      </c>
      <c r="I94" s="4"/>
      <c r="J94" s="4"/>
      <c r="K94" s="4"/>
      <c r="L94" s="4">
        <v>448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>
        <v>448</v>
      </c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>
        <f t="shared" si="8"/>
        <v>448</v>
      </c>
      <c r="AJ94" s="4">
        <f t="shared" si="9"/>
        <v>448</v>
      </c>
      <c r="AK94" s="4">
        <f t="shared" si="10"/>
        <v>448</v>
      </c>
      <c r="AL94" s="4">
        <f t="shared" si="6"/>
        <v>0</v>
      </c>
      <c r="AM94" s="4">
        <f t="shared" si="11"/>
        <v>0</v>
      </c>
      <c r="AN94" s="4">
        <f t="shared" si="7"/>
        <v>0</v>
      </c>
    </row>
    <row r="95" spans="1:40" ht="30" customHeight="1" x14ac:dyDescent="0.25">
      <c r="A95" s="13">
        <v>109</v>
      </c>
      <c r="B95" s="13" t="s">
        <v>104</v>
      </c>
      <c r="C95" s="11" t="s">
        <v>152</v>
      </c>
      <c r="D95" s="8" t="s">
        <v>105</v>
      </c>
      <c r="E95" s="3" t="s">
        <v>314</v>
      </c>
      <c r="F95" s="3"/>
      <c r="G95" s="3"/>
      <c r="H95" s="4">
        <v>5000</v>
      </c>
      <c r="I95" s="4"/>
      <c r="J95" s="4"/>
      <c r="K95" s="4"/>
      <c r="L95" s="4">
        <v>5000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>
        <v>5000</v>
      </c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>
        <f t="shared" si="8"/>
        <v>5000</v>
      </c>
      <c r="AJ95" s="4">
        <f t="shared" si="9"/>
        <v>5000</v>
      </c>
      <c r="AK95" s="4">
        <f t="shared" si="10"/>
        <v>5000</v>
      </c>
      <c r="AL95" s="4">
        <f t="shared" si="6"/>
        <v>0</v>
      </c>
      <c r="AM95" s="4">
        <f t="shared" si="11"/>
        <v>0</v>
      </c>
      <c r="AN95" s="4">
        <f t="shared" si="7"/>
        <v>0</v>
      </c>
    </row>
    <row r="96" spans="1:40" ht="30" customHeight="1" x14ac:dyDescent="0.25">
      <c r="A96" s="13">
        <v>110</v>
      </c>
      <c r="B96" s="13" t="s">
        <v>104</v>
      </c>
      <c r="C96" s="11" t="s">
        <v>133</v>
      </c>
      <c r="D96" s="8" t="s">
        <v>153</v>
      </c>
      <c r="E96" s="3" t="s">
        <v>330</v>
      </c>
      <c r="F96" s="3"/>
      <c r="G96" s="3"/>
      <c r="H96" s="4">
        <v>18399.599999999999</v>
      </c>
      <c r="I96" s="4"/>
      <c r="J96" s="4"/>
      <c r="K96" s="4"/>
      <c r="L96" s="4"/>
      <c r="M96" s="4"/>
      <c r="N96" s="4"/>
      <c r="O96" s="4"/>
      <c r="P96" s="4"/>
      <c r="Q96" s="4">
        <v>18399.599999999999</v>
      </c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>
        <v>18399.599999999999</v>
      </c>
      <c r="AD96" s="4"/>
      <c r="AE96" s="4"/>
      <c r="AF96" s="4"/>
      <c r="AG96" s="4"/>
      <c r="AH96" s="4"/>
      <c r="AI96" s="4">
        <f t="shared" si="8"/>
        <v>18399.599999999999</v>
      </c>
      <c r="AJ96" s="4">
        <f t="shared" si="9"/>
        <v>18399.599999999999</v>
      </c>
      <c r="AK96" s="4">
        <f t="shared" si="10"/>
        <v>18399.599999999999</v>
      </c>
      <c r="AL96" s="4">
        <f t="shared" si="6"/>
        <v>0</v>
      </c>
      <c r="AM96" s="4">
        <f t="shared" si="11"/>
        <v>0</v>
      </c>
      <c r="AN96" s="4">
        <f t="shared" si="7"/>
        <v>0</v>
      </c>
    </row>
    <row r="97" spans="1:40" ht="30" customHeight="1" x14ac:dyDescent="0.25">
      <c r="A97" s="13">
        <v>111</v>
      </c>
      <c r="B97" s="13" t="s">
        <v>104</v>
      </c>
      <c r="C97" s="11" t="s">
        <v>109</v>
      </c>
      <c r="D97" s="8" t="s">
        <v>57</v>
      </c>
      <c r="E97" s="3" t="s">
        <v>255</v>
      </c>
      <c r="F97" s="3"/>
      <c r="G97" s="3"/>
      <c r="H97" s="4">
        <v>17465.36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>
        <v>17465.36</v>
      </c>
      <c r="AH97" s="4"/>
      <c r="AI97" s="4">
        <f t="shared" si="8"/>
        <v>0</v>
      </c>
      <c r="AJ97" s="4">
        <f t="shared" si="9"/>
        <v>0</v>
      </c>
      <c r="AK97" s="4">
        <f t="shared" si="10"/>
        <v>0</v>
      </c>
      <c r="AL97" s="4">
        <f t="shared" ref="AL97:AL160" si="12">(AJ97-AK97)+(AI97-AJ97)</f>
        <v>0</v>
      </c>
      <c r="AM97" s="4">
        <f t="shared" si="11"/>
        <v>0</v>
      </c>
      <c r="AN97" s="4">
        <f t="shared" ref="AN97:AN160" si="13">AI97-AJ97</f>
        <v>0</v>
      </c>
    </row>
    <row r="98" spans="1:40" ht="30" customHeight="1" x14ac:dyDescent="0.25">
      <c r="A98" s="13">
        <v>112</v>
      </c>
      <c r="B98" s="13" t="s">
        <v>104</v>
      </c>
      <c r="C98" s="11" t="s">
        <v>109</v>
      </c>
      <c r="D98" s="8" t="s">
        <v>154</v>
      </c>
      <c r="E98" s="3" t="s">
        <v>331</v>
      </c>
      <c r="F98" s="3"/>
      <c r="G98" s="3"/>
      <c r="H98" s="4">
        <v>3804.45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>
        <v>3804.45</v>
      </c>
      <c r="AH98" s="4"/>
      <c r="AI98" s="4">
        <f t="shared" si="8"/>
        <v>0</v>
      </c>
      <c r="AJ98" s="4">
        <f t="shared" si="9"/>
        <v>0</v>
      </c>
      <c r="AK98" s="4">
        <f t="shared" si="10"/>
        <v>0</v>
      </c>
      <c r="AL98" s="4">
        <f t="shared" si="12"/>
        <v>0</v>
      </c>
      <c r="AM98" s="4">
        <f t="shared" si="11"/>
        <v>0</v>
      </c>
      <c r="AN98" s="4">
        <f t="shared" si="13"/>
        <v>0</v>
      </c>
    </row>
    <row r="99" spans="1:40" ht="30" customHeight="1" x14ac:dyDescent="0.25">
      <c r="A99" s="13">
        <v>113</v>
      </c>
      <c r="B99" s="13" t="s">
        <v>104</v>
      </c>
      <c r="C99" s="11" t="s">
        <v>133</v>
      </c>
      <c r="D99" s="8" t="s">
        <v>155</v>
      </c>
      <c r="E99" s="3" t="s">
        <v>332</v>
      </c>
      <c r="F99" s="3"/>
      <c r="G99" s="3"/>
      <c r="H99" s="4">
        <v>64680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>
        <v>64680</v>
      </c>
      <c r="AH99" s="4"/>
      <c r="AI99" s="4">
        <f t="shared" si="8"/>
        <v>0</v>
      </c>
      <c r="AJ99" s="4">
        <f t="shared" si="9"/>
        <v>0</v>
      </c>
      <c r="AK99" s="4">
        <f t="shared" si="10"/>
        <v>0</v>
      </c>
      <c r="AL99" s="4">
        <f t="shared" si="12"/>
        <v>0</v>
      </c>
      <c r="AM99" s="4">
        <f t="shared" si="11"/>
        <v>0</v>
      </c>
      <c r="AN99" s="4">
        <f t="shared" si="13"/>
        <v>0</v>
      </c>
    </row>
    <row r="100" spans="1:40" ht="30" customHeight="1" x14ac:dyDescent="0.25">
      <c r="A100" s="13">
        <v>119</v>
      </c>
      <c r="B100" s="13" t="s">
        <v>104</v>
      </c>
      <c r="C100" s="16" t="s">
        <v>106</v>
      </c>
      <c r="D100" s="8" t="s">
        <v>107</v>
      </c>
      <c r="E100" s="3" t="s">
        <v>315</v>
      </c>
      <c r="F100" s="3"/>
      <c r="G100" s="3"/>
      <c r="H100" s="4">
        <v>5000</v>
      </c>
      <c r="I100" s="4"/>
      <c r="J100" s="4"/>
      <c r="K100" s="4"/>
      <c r="L100" s="4"/>
      <c r="M100" s="4">
        <v>4951.8999999999996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>
        <v>4951.8999999999996</v>
      </c>
      <c r="Z100" s="4"/>
      <c r="AA100" s="4"/>
      <c r="AB100" s="4"/>
      <c r="AC100" s="4"/>
      <c r="AD100" s="4"/>
      <c r="AE100" s="4"/>
      <c r="AF100" s="4"/>
      <c r="AG100" s="4">
        <v>48.1</v>
      </c>
      <c r="AH100" s="4"/>
      <c r="AI100" s="4">
        <f t="shared" si="8"/>
        <v>4951.8999999999996</v>
      </c>
      <c r="AJ100" s="4">
        <f t="shared" si="9"/>
        <v>4951.8999999999996</v>
      </c>
      <c r="AK100" s="4">
        <f t="shared" si="10"/>
        <v>4951.8999999999996</v>
      </c>
      <c r="AL100" s="4">
        <f t="shared" si="12"/>
        <v>0</v>
      </c>
      <c r="AM100" s="4">
        <f t="shared" si="11"/>
        <v>0</v>
      </c>
      <c r="AN100" s="4">
        <f t="shared" si="13"/>
        <v>0</v>
      </c>
    </row>
    <row r="101" spans="1:40" ht="30" customHeight="1" x14ac:dyDescent="0.25">
      <c r="A101" s="13">
        <v>120</v>
      </c>
      <c r="B101" s="13" t="s">
        <v>104</v>
      </c>
      <c r="C101" s="25" t="s">
        <v>137</v>
      </c>
      <c r="D101" s="8" t="s">
        <v>156</v>
      </c>
      <c r="E101" s="3" t="s">
        <v>296</v>
      </c>
      <c r="F101" s="3"/>
      <c r="G101" s="3"/>
      <c r="H101" s="4">
        <v>309.48</v>
      </c>
      <c r="I101" s="4"/>
      <c r="J101" s="4"/>
      <c r="K101" s="4"/>
      <c r="L101" s="4"/>
      <c r="M101" s="4">
        <v>309.48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>
        <v>309.48</v>
      </c>
      <c r="Z101" s="4"/>
      <c r="AA101" s="4"/>
      <c r="AB101" s="4"/>
      <c r="AC101" s="4"/>
      <c r="AD101" s="4"/>
      <c r="AE101" s="4"/>
      <c r="AF101" s="4"/>
      <c r="AG101" s="4"/>
      <c r="AH101" s="4"/>
      <c r="AI101" s="4">
        <f t="shared" si="8"/>
        <v>309.48</v>
      </c>
      <c r="AJ101" s="4">
        <f t="shared" si="9"/>
        <v>309.48</v>
      </c>
      <c r="AK101" s="4">
        <f t="shared" si="10"/>
        <v>309.48</v>
      </c>
      <c r="AL101" s="4">
        <f t="shared" si="12"/>
        <v>0</v>
      </c>
      <c r="AM101" s="4">
        <f t="shared" si="11"/>
        <v>0</v>
      </c>
      <c r="AN101" s="4">
        <f t="shared" si="13"/>
        <v>0</v>
      </c>
    </row>
    <row r="102" spans="1:40" ht="30" customHeight="1" x14ac:dyDescent="0.25">
      <c r="A102" s="13">
        <v>121</v>
      </c>
      <c r="B102" s="13" t="s">
        <v>104</v>
      </c>
      <c r="C102" s="20" t="s">
        <v>148</v>
      </c>
      <c r="D102" s="8" t="s">
        <v>156</v>
      </c>
      <c r="E102" s="3" t="s">
        <v>296</v>
      </c>
      <c r="F102" s="3"/>
      <c r="G102" s="3"/>
      <c r="H102" s="4">
        <v>283.38</v>
      </c>
      <c r="I102" s="4"/>
      <c r="J102" s="4"/>
      <c r="K102" s="4"/>
      <c r="L102" s="4"/>
      <c r="M102" s="4">
        <v>283.38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>
        <v>283.38</v>
      </c>
      <c r="Z102" s="4"/>
      <c r="AA102" s="4"/>
      <c r="AB102" s="4"/>
      <c r="AC102" s="4"/>
      <c r="AD102" s="4"/>
      <c r="AE102" s="4"/>
      <c r="AF102" s="4"/>
      <c r="AG102" s="4"/>
      <c r="AH102" s="4"/>
      <c r="AI102" s="4">
        <f t="shared" si="8"/>
        <v>283.38</v>
      </c>
      <c r="AJ102" s="4">
        <f t="shared" si="9"/>
        <v>283.38</v>
      </c>
      <c r="AK102" s="4">
        <f t="shared" si="10"/>
        <v>283.38</v>
      </c>
      <c r="AL102" s="4">
        <f t="shared" si="12"/>
        <v>0</v>
      </c>
      <c r="AM102" s="4">
        <f t="shared" si="11"/>
        <v>0</v>
      </c>
      <c r="AN102" s="4">
        <f t="shared" si="13"/>
        <v>0</v>
      </c>
    </row>
    <row r="103" spans="1:40" ht="30" customHeight="1" x14ac:dyDescent="0.25">
      <c r="A103" s="13">
        <v>123</v>
      </c>
      <c r="B103" s="13" t="s">
        <v>104</v>
      </c>
      <c r="C103" s="11" t="s">
        <v>157</v>
      </c>
      <c r="D103" s="8" t="s">
        <v>158</v>
      </c>
      <c r="E103" s="3" t="s">
        <v>293</v>
      </c>
      <c r="F103" s="3"/>
      <c r="G103" s="3"/>
      <c r="H103" s="4">
        <v>2058.16</v>
      </c>
      <c r="I103" s="4"/>
      <c r="J103" s="4"/>
      <c r="K103" s="4"/>
      <c r="L103" s="4"/>
      <c r="M103" s="4">
        <v>2058.16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>
        <v>2058.16</v>
      </c>
      <c r="Z103" s="4"/>
      <c r="AA103" s="4"/>
      <c r="AB103" s="4"/>
      <c r="AC103" s="4"/>
      <c r="AD103" s="4"/>
      <c r="AE103" s="4"/>
      <c r="AF103" s="4"/>
      <c r="AG103" s="4"/>
      <c r="AH103" s="4"/>
      <c r="AI103" s="4">
        <f t="shared" si="8"/>
        <v>2058.16</v>
      </c>
      <c r="AJ103" s="4">
        <f t="shared" si="9"/>
        <v>2058.16</v>
      </c>
      <c r="AK103" s="4">
        <f t="shared" si="10"/>
        <v>2058.16</v>
      </c>
      <c r="AL103" s="4">
        <f t="shared" si="12"/>
        <v>0</v>
      </c>
      <c r="AM103" s="4">
        <f t="shared" si="11"/>
        <v>0</v>
      </c>
      <c r="AN103" s="4">
        <f t="shared" si="13"/>
        <v>0</v>
      </c>
    </row>
    <row r="104" spans="1:40" ht="30" customHeight="1" x14ac:dyDescent="0.25">
      <c r="A104" s="13">
        <v>124</v>
      </c>
      <c r="B104" s="13" t="s">
        <v>104</v>
      </c>
      <c r="C104" s="11" t="s">
        <v>140</v>
      </c>
      <c r="D104" s="8" t="s">
        <v>158</v>
      </c>
      <c r="E104" s="3" t="s">
        <v>293</v>
      </c>
      <c r="F104" s="32"/>
      <c r="G104" s="3"/>
      <c r="H104" s="23">
        <v>199.74</v>
      </c>
      <c r="I104" s="4"/>
      <c r="J104" s="4"/>
      <c r="K104" s="4"/>
      <c r="L104" s="4"/>
      <c r="M104" s="4">
        <v>199.74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>
        <v>199.74</v>
      </c>
      <c r="Z104" s="4"/>
      <c r="AA104" s="4"/>
      <c r="AB104" s="4"/>
      <c r="AC104" s="4"/>
      <c r="AD104" s="4"/>
      <c r="AE104" s="4"/>
      <c r="AF104" s="4"/>
      <c r="AG104" s="4"/>
      <c r="AH104" s="4"/>
      <c r="AI104" s="4">
        <f t="shared" si="8"/>
        <v>199.74</v>
      </c>
      <c r="AJ104" s="4">
        <f t="shared" si="9"/>
        <v>199.74</v>
      </c>
      <c r="AK104" s="4">
        <f t="shared" si="10"/>
        <v>199.74</v>
      </c>
      <c r="AL104" s="4">
        <f t="shared" si="12"/>
        <v>0</v>
      </c>
      <c r="AM104" s="4">
        <f t="shared" si="11"/>
        <v>0</v>
      </c>
      <c r="AN104" s="4">
        <f t="shared" si="13"/>
        <v>0</v>
      </c>
    </row>
    <row r="105" spans="1:40" ht="34.5" customHeight="1" x14ac:dyDescent="0.25">
      <c r="A105" s="13">
        <v>125</v>
      </c>
      <c r="B105" s="46" t="s">
        <v>27</v>
      </c>
      <c r="C105" s="11" t="s">
        <v>56</v>
      </c>
      <c r="D105" s="8" t="s">
        <v>145</v>
      </c>
      <c r="E105" s="3" t="s">
        <v>333</v>
      </c>
      <c r="F105" s="3">
        <v>27000000</v>
      </c>
      <c r="G105" s="3" t="s">
        <v>179</v>
      </c>
      <c r="H105" s="26">
        <v>9408</v>
      </c>
      <c r="I105" s="4"/>
      <c r="J105" s="4"/>
      <c r="K105" s="4"/>
      <c r="L105" s="4"/>
      <c r="M105" s="4">
        <v>783.77</v>
      </c>
      <c r="N105" s="4">
        <v>895.55</v>
      </c>
      <c r="O105" s="4">
        <v>783.68</v>
      </c>
      <c r="P105" s="4">
        <f>810.54+783.68</f>
        <v>1594.2199999999998</v>
      </c>
      <c r="Q105" s="4"/>
      <c r="R105" s="4">
        <v>783.68</v>
      </c>
      <c r="S105" s="4">
        <v>783.68</v>
      </c>
      <c r="T105" s="52">
        <f>783.68*2</f>
        <v>1567.36</v>
      </c>
      <c r="U105" s="4"/>
      <c r="V105" s="4"/>
      <c r="W105" s="4"/>
      <c r="X105" s="4"/>
      <c r="Y105" s="4">
        <v>783.77</v>
      </c>
      <c r="Z105" s="4">
        <v>895.55</v>
      </c>
      <c r="AA105" s="4">
        <v>783.68</v>
      </c>
      <c r="AB105" s="4">
        <f>810.54+783.68</f>
        <v>1594.2199999999998</v>
      </c>
      <c r="AC105" s="4"/>
      <c r="AD105" s="4">
        <v>783.68</v>
      </c>
      <c r="AE105" s="4">
        <v>783.68</v>
      </c>
      <c r="AF105" s="4">
        <v>1567.36</v>
      </c>
      <c r="AG105" s="4">
        <v>2216.06</v>
      </c>
      <c r="AH105" s="4"/>
      <c r="AI105" s="4">
        <f t="shared" si="8"/>
        <v>7191.9400000000005</v>
      </c>
      <c r="AJ105" s="4">
        <f t="shared" si="9"/>
        <v>7191.94</v>
      </c>
      <c r="AK105" s="4">
        <f t="shared" si="10"/>
        <v>7191.94</v>
      </c>
      <c r="AL105" s="4">
        <f t="shared" si="12"/>
        <v>9.0949470177292824E-13</v>
      </c>
      <c r="AM105" s="4">
        <f t="shared" si="11"/>
        <v>0</v>
      </c>
      <c r="AN105" s="4">
        <f t="shared" si="13"/>
        <v>0</v>
      </c>
    </row>
    <row r="106" spans="1:40" s="29" customFormat="1" ht="33.75" customHeight="1" x14ac:dyDescent="0.25">
      <c r="A106" s="13">
        <v>140</v>
      </c>
      <c r="B106" s="37" t="s">
        <v>104</v>
      </c>
      <c r="C106" s="15" t="s">
        <v>133</v>
      </c>
      <c r="D106" s="16" t="s">
        <v>159</v>
      </c>
      <c r="E106" s="13" t="s">
        <v>334</v>
      </c>
      <c r="F106" s="34"/>
      <c r="G106" s="13"/>
      <c r="H106" s="4">
        <v>640</v>
      </c>
      <c r="I106" s="4"/>
      <c r="J106" s="4"/>
      <c r="K106" s="4"/>
      <c r="L106" s="4"/>
      <c r="M106" s="4"/>
      <c r="N106" s="4">
        <v>640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>
        <v>640</v>
      </c>
      <c r="AA106" s="4"/>
      <c r="AB106" s="4"/>
      <c r="AC106" s="4"/>
      <c r="AD106" s="4"/>
      <c r="AE106" s="4"/>
      <c r="AF106" s="4"/>
      <c r="AG106" s="4"/>
      <c r="AH106" s="4"/>
      <c r="AI106" s="4">
        <f t="shared" si="8"/>
        <v>640</v>
      </c>
      <c r="AJ106" s="4">
        <f t="shared" si="9"/>
        <v>640</v>
      </c>
      <c r="AK106" s="4">
        <f t="shared" si="10"/>
        <v>640</v>
      </c>
      <c r="AL106" s="4">
        <f t="shared" si="12"/>
        <v>0</v>
      </c>
      <c r="AM106" s="4">
        <f t="shared" si="11"/>
        <v>0</v>
      </c>
      <c r="AN106" s="4">
        <f t="shared" si="13"/>
        <v>0</v>
      </c>
    </row>
    <row r="107" spans="1:40" ht="35.1" customHeight="1" x14ac:dyDescent="0.25">
      <c r="A107" s="13">
        <v>140</v>
      </c>
      <c r="B107" s="13" t="s">
        <v>104</v>
      </c>
      <c r="C107" s="11" t="s">
        <v>133</v>
      </c>
      <c r="D107" s="8" t="s">
        <v>159</v>
      </c>
      <c r="E107" s="3" t="s">
        <v>334</v>
      </c>
      <c r="F107" s="3"/>
      <c r="G107" s="3"/>
      <c r="H107" s="39">
        <v>640</v>
      </c>
      <c r="I107" s="4"/>
      <c r="J107" s="4"/>
      <c r="K107" s="4"/>
      <c r="L107" s="4"/>
      <c r="M107" s="4"/>
      <c r="N107" s="4">
        <v>640</v>
      </c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>
        <v>640</v>
      </c>
      <c r="AA107" s="4"/>
      <c r="AB107" s="4"/>
      <c r="AC107" s="4"/>
      <c r="AD107" s="4"/>
      <c r="AE107" s="4"/>
      <c r="AF107" s="4"/>
      <c r="AG107" s="20"/>
      <c r="AH107" s="4"/>
      <c r="AI107" s="4">
        <f t="shared" si="8"/>
        <v>640</v>
      </c>
      <c r="AJ107" s="4">
        <f t="shared" si="9"/>
        <v>640</v>
      </c>
      <c r="AK107" s="4">
        <f t="shared" si="10"/>
        <v>640</v>
      </c>
      <c r="AL107" s="4">
        <f t="shared" si="12"/>
        <v>0</v>
      </c>
      <c r="AM107" s="4">
        <f t="shared" si="11"/>
        <v>0</v>
      </c>
      <c r="AN107" s="4">
        <f t="shared" si="13"/>
        <v>0</v>
      </c>
    </row>
    <row r="108" spans="1:40" ht="35.1" customHeight="1" x14ac:dyDescent="0.25">
      <c r="A108" s="13">
        <v>141</v>
      </c>
      <c r="B108" s="13" t="s">
        <v>104</v>
      </c>
      <c r="C108" s="11" t="s">
        <v>137</v>
      </c>
      <c r="D108" s="8" t="s">
        <v>201</v>
      </c>
      <c r="E108" s="3" t="s">
        <v>335</v>
      </c>
      <c r="F108" s="3"/>
      <c r="G108" s="3"/>
      <c r="H108" s="23">
        <v>202.43</v>
      </c>
      <c r="I108" s="4"/>
      <c r="J108" s="4"/>
      <c r="K108" s="4"/>
      <c r="L108" s="4"/>
      <c r="M108" s="4">
        <v>202.43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>
        <v>202.43</v>
      </c>
      <c r="Z108" s="4"/>
      <c r="AA108" s="4"/>
      <c r="AB108" s="4"/>
      <c r="AC108" s="4"/>
      <c r="AD108" s="4"/>
      <c r="AE108" s="4"/>
      <c r="AF108" s="4"/>
      <c r="AG108" s="20"/>
      <c r="AH108" s="4"/>
      <c r="AI108" s="4">
        <f t="shared" si="8"/>
        <v>202.43</v>
      </c>
      <c r="AJ108" s="4">
        <f t="shared" si="9"/>
        <v>202.43</v>
      </c>
      <c r="AK108" s="4">
        <f t="shared" si="10"/>
        <v>202.43</v>
      </c>
      <c r="AL108" s="4">
        <f t="shared" si="12"/>
        <v>0</v>
      </c>
      <c r="AM108" s="4">
        <f t="shared" si="11"/>
        <v>0</v>
      </c>
      <c r="AN108" s="4">
        <f t="shared" si="13"/>
        <v>0</v>
      </c>
    </row>
    <row r="109" spans="1:40" ht="35.1" customHeight="1" x14ac:dyDescent="0.25">
      <c r="A109" s="13">
        <v>142</v>
      </c>
      <c r="B109" s="13" t="s">
        <v>104</v>
      </c>
      <c r="C109" s="11" t="s">
        <v>202</v>
      </c>
      <c r="D109" s="8" t="s">
        <v>201</v>
      </c>
      <c r="E109" s="3" t="s">
        <v>335</v>
      </c>
      <c r="F109" s="3"/>
      <c r="G109" s="3"/>
      <c r="H109" s="23">
        <v>151.82</v>
      </c>
      <c r="I109" s="4"/>
      <c r="J109" s="4"/>
      <c r="K109" s="4"/>
      <c r="L109" s="4"/>
      <c r="M109" s="4">
        <v>151.82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>
        <v>151.82</v>
      </c>
      <c r="Z109" s="4"/>
      <c r="AA109" s="4"/>
      <c r="AB109" s="4"/>
      <c r="AC109" s="4"/>
      <c r="AD109" s="4"/>
      <c r="AE109" s="4"/>
      <c r="AF109" s="4"/>
      <c r="AG109" s="20"/>
      <c r="AH109" s="4"/>
      <c r="AI109" s="4">
        <f t="shared" si="8"/>
        <v>151.82</v>
      </c>
      <c r="AJ109" s="4">
        <f t="shared" si="9"/>
        <v>151.82</v>
      </c>
      <c r="AK109" s="4">
        <f t="shared" si="10"/>
        <v>151.82</v>
      </c>
      <c r="AL109" s="4">
        <f t="shared" si="12"/>
        <v>0</v>
      </c>
      <c r="AM109" s="4">
        <f t="shared" si="11"/>
        <v>0</v>
      </c>
      <c r="AN109" s="4">
        <f t="shared" si="13"/>
        <v>0</v>
      </c>
    </row>
    <row r="110" spans="1:40" ht="35.1" customHeight="1" x14ac:dyDescent="0.25">
      <c r="A110" s="13">
        <v>144</v>
      </c>
      <c r="B110" s="13" t="s">
        <v>104</v>
      </c>
      <c r="C110" s="11" t="s">
        <v>157</v>
      </c>
      <c r="D110" s="8" t="s">
        <v>203</v>
      </c>
      <c r="E110" s="3" t="s">
        <v>336</v>
      </c>
      <c r="F110" s="3"/>
      <c r="G110" s="3"/>
      <c r="H110" s="23">
        <v>1895.83</v>
      </c>
      <c r="I110" s="4"/>
      <c r="J110" s="4"/>
      <c r="K110" s="4"/>
      <c r="L110" s="4"/>
      <c r="M110" s="23">
        <v>1895.83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23">
        <v>1895.83</v>
      </c>
      <c r="Z110" s="4"/>
      <c r="AA110" s="4"/>
      <c r="AB110" s="4"/>
      <c r="AC110" s="4"/>
      <c r="AD110" s="4"/>
      <c r="AE110" s="4"/>
      <c r="AF110" s="4"/>
      <c r="AG110" s="20"/>
      <c r="AH110" s="4"/>
      <c r="AI110" s="4">
        <f t="shared" si="8"/>
        <v>1895.83</v>
      </c>
      <c r="AJ110" s="4">
        <f t="shared" si="9"/>
        <v>1895.83</v>
      </c>
      <c r="AK110" s="4">
        <f t="shared" si="10"/>
        <v>1895.83</v>
      </c>
      <c r="AL110" s="4">
        <f t="shared" si="12"/>
        <v>0</v>
      </c>
      <c r="AM110" s="4">
        <f t="shared" si="11"/>
        <v>0</v>
      </c>
      <c r="AN110" s="4">
        <f t="shared" si="13"/>
        <v>0</v>
      </c>
    </row>
    <row r="111" spans="1:40" ht="35.1" customHeight="1" x14ac:dyDescent="0.25">
      <c r="A111" s="13">
        <v>145</v>
      </c>
      <c r="B111" s="13" t="s">
        <v>104</v>
      </c>
      <c r="C111" s="11" t="s">
        <v>202</v>
      </c>
      <c r="D111" s="8" t="s">
        <v>203</v>
      </c>
      <c r="E111" s="3" t="s">
        <v>336</v>
      </c>
      <c r="F111" s="3"/>
      <c r="G111" s="3"/>
      <c r="H111" s="23">
        <v>236.98</v>
      </c>
      <c r="I111" s="4"/>
      <c r="J111" s="4"/>
      <c r="K111" s="4"/>
      <c r="L111" s="4"/>
      <c r="M111" s="23">
        <v>236.98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23">
        <v>236.98</v>
      </c>
      <c r="Z111" s="4"/>
      <c r="AA111" s="4"/>
      <c r="AB111" s="4"/>
      <c r="AC111" s="4"/>
      <c r="AD111" s="4"/>
      <c r="AE111" s="4"/>
      <c r="AF111" s="4"/>
      <c r="AG111" s="20"/>
      <c r="AH111" s="4"/>
      <c r="AI111" s="4">
        <f t="shared" si="8"/>
        <v>236.98</v>
      </c>
      <c r="AJ111" s="4">
        <f t="shared" si="9"/>
        <v>236.98</v>
      </c>
      <c r="AK111" s="4">
        <f t="shared" si="10"/>
        <v>236.98</v>
      </c>
      <c r="AL111" s="4">
        <f t="shared" si="12"/>
        <v>0</v>
      </c>
      <c r="AM111" s="4">
        <f t="shared" si="11"/>
        <v>0</v>
      </c>
      <c r="AN111" s="4">
        <f t="shared" si="13"/>
        <v>0</v>
      </c>
    </row>
    <row r="112" spans="1:40" ht="35.1" customHeight="1" x14ac:dyDescent="0.25">
      <c r="A112" s="13">
        <v>147</v>
      </c>
      <c r="B112" s="13" t="s">
        <v>104</v>
      </c>
      <c r="C112" s="11" t="s">
        <v>157</v>
      </c>
      <c r="D112" s="8" t="s">
        <v>107</v>
      </c>
      <c r="E112" s="3" t="s">
        <v>315</v>
      </c>
      <c r="F112" s="3"/>
      <c r="G112" s="3"/>
      <c r="H112" s="23">
        <v>464.21</v>
      </c>
      <c r="I112" s="4"/>
      <c r="J112" s="4"/>
      <c r="K112" s="4"/>
      <c r="L112" s="4"/>
      <c r="M112" s="4"/>
      <c r="N112" s="4">
        <v>464.21</v>
      </c>
      <c r="O112" s="4"/>
      <c r="P112" s="26"/>
      <c r="Q112" s="4"/>
      <c r="R112" s="4"/>
      <c r="S112" s="4"/>
      <c r="T112" s="4"/>
      <c r="U112" s="4"/>
      <c r="V112" s="4"/>
      <c r="W112" s="4"/>
      <c r="X112" s="4"/>
      <c r="Y112" s="4"/>
      <c r="Z112" s="4">
        <v>464.21</v>
      </c>
      <c r="AA112" s="4"/>
      <c r="AB112" s="26"/>
      <c r="AC112" s="4"/>
      <c r="AD112" s="4"/>
      <c r="AE112" s="4"/>
      <c r="AF112" s="4"/>
      <c r="AG112" s="20"/>
      <c r="AH112" s="4"/>
      <c r="AI112" s="4">
        <f t="shared" si="8"/>
        <v>464.21</v>
      </c>
      <c r="AJ112" s="4">
        <f t="shared" si="9"/>
        <v>464.21</v>
      </c>
      <c r="AK112" s="4">
        <f t="shared" si="10"/>
        <v>464.21</v>
      </c>
      <c r="AL112" s="4">
        <f t="shared" si="12"/>
        <v>0</v>
      </c>
      <c r="AM112" s="4">
        <f t="shared" si="11"/>
        <v>0</v>
      </c>
      <c r="AN112" s="4">
        <f t="shared" si="13"/>
        <v>0</v>
      </c>
    </row>
    <row r="113" spans="1:40" ht="35.1" customHeight="1" x14ac:dyDescent="0.25">
      <c r="A113" s="13">
        <v>148</v>
      </c>
      <c r="B113" s="13" t="s">
        <v>104</v>
      </c>
      <c r="C113" s="42" t="s">
        <v>204</v>
      </c>
      <c r="D113" s="24" t="s">
        <v>107</v>
      </c>
      <c r="E113" s="3" t="s">
        <v>315</v>
      </c>
      <c r="F113" s="3"/>
      <c r="G113" s="3"/>
      <c r="H113" s="23">
        <v>348.16</v>
      </c>
      <c r="I113" s="4"/>
      <c r="J113" s="4"/>
      <c r="K113" s="4"/>
      <c r="L113" s="4"/>
      <c r="M113" s="4"/>
      <c r="N113" s="23">
        <v>348.16</v>
      </c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23">
        <v>348.16</v>
      </c>
      <c r="AA113" s="4"/>
      <c r="AB113" s="4"/>
      <c r="AC113" s="4"/>
      <c r="AD113" s="4"/>
      <c r="AE113" s="4"/>
      <c r="AF113" s="4"/>
      <c r="AG113" s="20"/>
      <c r="AH113" s="4"/>
      <c r="AI113" s="4">
        <f t="shared" si="8"/>
        <v>348.16</v>
      </c>
      <c r="AJ113" s="4">
        <f t="shared" si="9"/>
        <v>348.16</v>
      </c>
      <c r="AK113" s="4">
        <f t="shared" si="10"/>
        <v>348.16</v>
      </c>
      <c r="AL113" s="4">
        <f t="shared" si="12"/>
        <v>0</v>
      </c>
      <c r="AM113" s="4">
        <f t="shared" si="11"/>
        <v>0</v>
      </c>
      <c r="AN113" s="4">
        <f t="shared" si="13"/>
        <v>0</v>
      </c>
    </row>
    <row r="114" spans="1:40" ht="35.1" customHeight="1" x14ac:dyDescent="0.25">
      <c r="A114" s="13">
        <v>174</v>
      </c>
      <c r="B114" s="13" t="s">
        <v>27</v>
      </c>
      <c r="C114" s="11" t="s">
        <v>160</v>
      </c>
      <c r="D114" s="8" t="s">
        <v>42</v>
      </c>
      <c r="E114" s="3" t="s">
        <v>30</v>
      </c>
      <c r="F114" s="13">
        <v>281000000</v>
      </c>
      <c r="G114" s="3" t="s">
        <v>176</v>
      </c>
      <c r="H114" s="4">
        <v>30000</v>
      </c>
      <c r="I114" s="4"/>
      <c r="J114" s="4"/>
      <c r="K114" s="4"/>
      <c r="L114" s="4"/>
      <c r="M114" s="4"/>
      <c r="N114" s="4">
        <f>13424.48+13424.48</f>
        <v>26848.959999999999</v>
      </c>
      <c r="O114" s="4">
        <v>11283.34</v>
      </c>
      <c r="P114" s="4"/>
      <c r="Q114" s="4">
        <v>11283.34</v>
      </c>
      <c r="R114" s="4">
        <v>11283.34</v>
      </c>
      <c r="S114" s="4">
        <f>11283.34+10567.3</f>
        <v>21850.639999999999</v>
      </c>
      <c r="T114" s="4">
        <f>10567.3+596.72</f>
        <v>11164.019999999999</v>
      </c>
      <c r="U114" s="4"/>
      <c r="V114" s="4"/>
      <c r="W114" s="4"/>
      <c r="X114" s="4"/>
      <c r="Y114" s="4"/>
      <c r="Z114" s="4">
        <f>13424.48+13424.48</f>
        <v>26848.959999999999</v>
      </c>
      <c r="AA114" s="4">
        <v>11283.34</v>
      </c>
      <c r="AB114" s="4"/>
      <c r="AC114" s="4">
        <v>11283.34</v>
      </c>
      <c r="AD114" s="4">
        <v>11283.34</v>
      </c>
      <c r="AE114" s="4">
        <f>11283.34+10567.3</f>
        <v>21850.639999999999</v>
      </c>
      <c r="AF114" s="4">
        <v>11164.02</v>
      </c>
      <c r="AG114" s="4">
        <v>16286.36</v>
      </c>
      <c r="AH114" s="4">
        <v>80000</v>
      </c>
      <c r="AI114" s="4">
        <f t="shared" si="8"/>
        <v>93713.64</v>
      </c>
      <c r="AJ114" s="4">
        <f t="shared" si="9"/>
        <v>93713.64</v>
      </c>
      <c r="AK114" s="4">
        <f t="shared" si="10"/>
        <v>93713.64</v>
      </c>
      <c r="AL114" s="4">
        <f t="shared" si="12"/>
        <v>0</v>
      </c>
      <c r="AM114" s="4">
        <f t="shared" si="11"/>
        <v>0</v>
      </c>
      <c r="AN114" s="4">
        <f t="shared" si="13"/>
        <v>0</v>
      </c>
    </row>
    <row r="115" spans="1:40" ht="35.1" customHeight="1" x14ac:dyDescent="0.25">
      <c r="A115" s="13">
        <v>176</v>
      </c>
      <c r="B115" s="13" t="s">
        <v>27</v>
      </c>
      <c r="C115" s="11" t="s">
        <v>183</v>
      </c>
      <c r="D115" s="8" t="s">
        <v>184</v>
      </c>
      <c r="E115" s="3" t="s">
        <v>337</v>
      </c>
      <c r="F115" s="3">
        <v>270000000</v>
      </c>
      <c r="G115" s="3" t="s">
        <v>179</v>
      </c>
      <c r="H115" s="4">
        <v>1320</v>
      </c>
      <c r="I115" s="20"/>
      <c r="J115" s="20"/>
      <c r="K115" s="20"/>
      <c r="L115" s="20"/>
      <c r="M115" s="20"/>
      <c r="N115" s="20"/>
      <c r="O115" s="23">
        <v>1320</v>
      </c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3">
        <v>1320</v>
      </c>
      <c r="AB115" s="20"/>
      <c r="AC115" s="20"/>
      <c r="AD115" s="20"/>
      <c r="AE115" s="20"/>
      <c r="AF115" s="20"/>
      <c r="AG115" s="4"/>
      <c r="AH115" s="4"/>
      <c r="AI115" s="4">
        <f t="shared" si="8"/>
        <v>1320</v>
      </c>
      <c r="AJ115" s="4">
        <f t="shared" si="9"/>
        <v>1320</v>
      </c>
      <c r="AK115" s="4">
        <f t="shared" si="10"/>
        <v>1320</v>
      </c>
      <c r="AL115" s="4">
        <f t="shared" si="12"/>
        <v>0</v>
      </c>
      <c r="AM115" s="4">
        <f t="shared" si="11"/>
        <v>0</v>
      </c>
      <c r="AN115" s="4">
        <f t="shared" si="13"/>
        <v>0</v>
      </c>
    </row>
    <row r="116" spans="1:40" ht="35.1" customHeight="1" x14ac:dyDescent="0.25">
      <c r="A116" s="13">
        <v>177</v>
      </c>
      <c r="B116" s="13" t="s">
        <v>27</v>
      </c>
      <c r="C116" s="11" t="s">
        <v>150</v>
      </c>
      <c r="D116" s="8" t="s">
        <v>185</v>
      </c>
      <c r="E116" s="3" t="s">
        <v>271</v>
      </c>
      <c r="F116" s="3">
        <v>270000000</v>
      </c>
      <c r="G116" s="3" t="s">
        <v>186</v>
      </c>
      <c r="H116" s="4">
        <v>48000</v>
      </c>
      <c r="I116" s="20"/>
      <c r="J116" s="20"/>
      <c r="K116" s="20"/>
      <c r="L116" s="20"/>
      <c r="M116" s="20"/>
      <c r="N116" s="20"/>
      <c r="O116" s="23">
        <v>48000</v>
      </c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3">
        <v>48000</v>
      </c>
      <c r="AB116" s="20"/>
      <c r="AC116" s="20"/>
      <c r="AD116" s="20"/>
      <c r="AE116" s="20"/>
      <c r="AF116" s="20"/>
      <c r="AG116" s="4">
        <v>10</v>
      </c>
      <c r="AH116" s="4">
        <v>10</v>
      </c>
      <c r="AI116" s="4">
        <f t="shared" ref="AI116:AI179" si="14">H116-AG116+AH116</f>
        <v>48000</v>
      </c>
      <c r="AJ116" s="4">
        <f t="shared" si="9"/>
        <v>48000</v>
      </c>
      <c r="AK116" s="4">
        <f t="shared" si="10"/>
        <v>48000</v>
      </c>
      <c r="AL116" s="4">
        <f t="shared" si="12"/>
        <v>0</v>
      </c>
      <c r="AM116" s="4">
        <f t="shared" si="11"/>
        <v>0</v>
      </c>
      <c r="AN116" s="4">
        <f t="shared" si="13"/>
        <v>0</v>
      </c>
    </row>
    <row r="117" spans="1:40" x14ac:dyDescent="0.25">
      <c r="A117" s="13">
        <v>178</v>
      </c>
      <c r="B117" s="13" t="s">
        <v>104</v>
      </c>
      <c r="C117" s="11" t="s">
        <v>205</v>
      </c>
      <c r="D117" s="8" t="s">
        <v>57</v>
      </c>
      <c r="E117" s="3" t="s">
        <v>255</v>
      </c>
      <c r="F117" s="3"/>
      <c r="G117" s="3"/>
      <c r="H117" s="23">
        <v>2351.31</v>
      </c>
      <c r="I117" s="4"/>
      <c r="J117" s="4"/>
      <c r="K117" s="4"/>
      <c r="L117" s="4"/>
      <c r="M117" s="4"/>
      <c r="N117" s="23">
        <v>2351.31</v>
      </c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23">
        <v>2351.31</v>
      </c>
      <c r="AA117" s="4"/>
      <c r="AB117" s="4"/>
      <c r="AC117" s="4"/>
      <c r="AD117" s="4"/>
      <c r="AE117" s="4"/>
      <c r="AF117" s="4"/>
      <c r="AG117" s="20"/>
      <c r="AH117" s="4"/>
      <c r="AI117" s="4">
        <f t="shared" si="14"/>
        <v>2351.31</v>
      </c>
      <c r="AJ117" s="4">
        <f t="shared" si="9"/>
        <v>2351.31</v>
      </c>
      <c r="AK117" s="4">
        <f t="shared" si="10"/>
        <v>2351.31</v>
      </c>
      <c r="AL117" s="4">
        <f t="shared" si="12"/>
        <v>0</v>
      </c>
      <c r="AM117" s="4">
        <f t="shared" si="11"/>
        <v>0</v>
      </c>
      <c r="AN117" s="4">
        <f t="shared" si="13"/>
        <v>0</v>
      </c>
    </row>
    <row r="118" spans="1:40" x14ac:dyDescent="0.25">
      <c r="A118" s="13">
        <v>179</v>
      </c>
      <c r="B118" s="13" t="s">
        <v>104</v>
      </c>
      <c r="C118" s="11" t="s">
        <v>206</v>
      </c>
      <c r="D118" s="8" t="s">
        <v>57</v>
      </c>
      <c r="E118" s="3" t="s">
        <v>255</v>
      </c>
      <c r="F118" s="3"/>
      <c r="G118" s="3"/>
      <c r="H118" s="23">
        <v>4229.45</v>
      </c>
      <c r="I118" s="4"/>
      <c r="J118" s="4"/>
      <c r="K118" s="4"/>
      <c r="L118" s="4"/>
      <c r="M118" s="4"/>
      <c r="N118" s="23">
        <v>4229.45</v>
      </c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>
        <v>4229.45</v>
      </c>
      <c r="AA118" s="4"/>
      <c r="AB118" s="4"/>
      <c r="AC118" s="4"/>
      <c r="AD118" s="4"/>
      <c r="AE118" s="4"/>
      <c r="AF118" s="4"/>
      <c r="AG118" s="20"/>
      <c r="AH118" s="4"/>
      <c r="AI118" s="4">
        <f t="shared" si="14"/>
        <v>4229.45</v>
      </c>
      <c r="AJ118" s="4">
        <f t="shared" si="9"/>
        <v>4229.45</v>
      </c>
      <c r="AK118" s="4">
        <f t="shared" si="10"/>
        <v>4229.45</v>
      </c>
      <c r="AL118" s="4">
        <f t="shared" si="12"/>
        <v>0</v>
      </c>
      <c r="AM118" s="4">
        <f t="shared" si="11"/>
        <v>0</v>
      </c>
      <c r="AN118" s="4">
        <f t="shared" si="13"/>
        <v>0</v>
      </c>
    </row>
    <row r="119" spans="1:40" x14ac:dyDescent="0.25">
      <c r="A119" s="13">
        <v>180</v>
      </c>
      <c r="B119" s="13" t="s">
        <v>104</v>
      </c>
      <c r="C119" s="11" t="s">
        <v>206</v>
      </c>
      <c r="D119" s="8" t="s">
        <v>57</v>
      </c>
      <c r="E119" s="3" t="s">
        <v>255</v>
      </c>
      <c r="F119" s="3"/>
      <c r="G119" s="3"/>
      <c r="H119" s="23">
        <v>784</v>
      </c>
      <c r="I119" s="4"/>
      <c r="J119" s="4"/>
      <c r="K119" s="4"/>
      <c r="L119" s="4"/>
      <c r="M119" s="4"/>
      <c r="N119" s="4">
        <v>784</v>
      </c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>
        <v>784</v>
      </c>
      <c r="AA119" s="4"/>
      <c r="AB119" s="4"/>
      <c r="AC119" s="4"/>
      <c r="AD119" s="4"/>
      <c r="AE119" s="4"/>
      <c r="AF119" s="4"/>
      <c r="AG119" s="20"/>
      <c r="AH119" s="4"/>
      <c r="AI119" s="4">
        <f t="shared" si="14"/>
        <v>784</v>
      </c>
      <c r="AJ119" s="4">
        <f t="shared" si="9"/>
        <v>784</v>
      </c>
      <c r="AK119" s="4">
        <f t="shared" si="10"/>
        <v>784</v>
      </c>
      <c r="AL119" s="4">
        <f t="shared" si="12"/>
        <v>0</v>
      </c>
      <c r="AM119" s="4">
        <f t="shared" si="11"/>
        <v>0</v>
      </c>
      <c r="AN119" s="4">
        <f t="shared" si="13"/>
        <v>0</v>
      </c>
    </row>
    <row r="120" spans="1:40" x14ac:dyDescent="0.25">
      <c r="A120" s="13">
        <v>181</v>
      </c>
      <c r="B120" s="13" t="s">
        <v>104</v>
      </c>
      <c r="C120" s="11" t="s">
        <v>206</v>
      </c>
      <c r="D120" s="8" t="s">
        <v>154</v>
      </c>
      <c r="E120" s="3" t="s">
        <v>331</v>
      </c>
      <c r="F120" s="3"/>
      <c r="G120" s="3"/>
      <c r="H120" s="23">
        <v>510.88</v>
      </c>
      <c r="I120" s="4"/>
      <c r="J120" s="4"/>
      <c r="K120" s="4"/>
      <c r="L120" s="4"/>
      <c r="M120" s="4"/>
      <c r="N120" s="4">
        <v>510.88</v>
      </c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>
        <v>510.88</v>
      </c>
      <c r="AA120" s="4"/>
      <c r="AB120" s="4"/>
      <c r="AC120" s="4"/>
      <c r="AD120" s="4"/>
      <c r="AE120" s="4"/>
      <c r="AF120" s="4"/>
      <c r="AG120" s="20"/>
      <c r="AH120" s="4"/>
      <c r="AI120" s="4">
        <f t="shared" si="14"/>
        <v>510.88</v>
      </c>
      <c r="AJ120" s="4">
        <f t="shared" si="9"/>
        <v>510.88</v>
      </c>
      <c r="AK120" s="4">
        <f t="shared" si="10"/>
        <v>510.88</v>
      </c>
      <c r="AL120" s="4">
        <f t="shared" si="12"/>
        <v>0</v>
      </c>
      <c r="AM120" s="4">
        <f t="shared" si="11"/>
        <v>0</v>
      </c>
      <c r="AN120" s="4">
        <f t="shared" si="13"/>
        <v>0</v>
      </c>
    </row>
    <row r="121" spans="1:40" x14ac:dyDescent="0.25">
      <c r="A121" s="13">
        <v>182</v>
      </c>
      <c r="B121" s="13" t="s">
        <v>104</v>
      </c>
      <c r="C121" s="11" t="s">
        <v>206</v>
      </c>
      <c r="D121" s="8" t="s">
        <v>57</v>
      </c>
      <c r="E121" s="3" t="s">
        <v>255</v>
      </c>
      <c r="F121" s="3"/>
      <c r="G121" s="3"/>
      <c r="H121" s="23">
        <v>14826.97</v>
      </c>
      <c r="I121" s="4"/>
      <c r="J121" s="4"/>
      <c r="K121" s="4"/>
      <c r="L121" s="4"/>
      <c r="M121" s="4"/>
      <c r="N121" s="4">
        <v>14826.97</v>
      </c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>
        <v>14826.97</v>
      </c>
      <c r="AA121" s="4"/>
      <c r="AB121" s="4"/>
      <c r="AC121" s="4"/>
      <c r="AD121" s="4"/>
      <c r="AE121" s="4"/>
      <c r="AF121" s="4"/>
      <c r="AG121" s="20"/>
      <c r="AH121" s="4"/>
      <c r="AI121" s="4">
        <f t="shared" si="14"/>
        <v>14826.97</v>
      </c>
      <c r="AJ121" s="4">
        <f t="shared" si="9"/>
        <v>14826.97</v>
      </c>
      <c r="AK121" s="4">
        <f t="shared" si="10"/>
        <v>14826.97</v>
      </c>
      <c r="AL121" s="4">
        <f t="shared" si="12"/>
        <v>0</v>
      </c>
      <c r="AM121" s="4">
        <f t="shared" si="11"/>
        <v>0</v>
      </c>
      <c r="AN121" s="4">
        <f t="shared" si="13"/>
        <v>0</v>
      </c>
    </row>
    <row r="122" spans="1:40" x14ac:dyDescent="0.25">
      <c r="A122" s="13">
        <v>183</v>
      </c>
      <c r="B122" s="13" t="s">
        <v>104</v>
      </c>
      <c r="C122" s="11" t="s">
        <v>109</v>
      </c>
      <c r="D122" s="8" t="s">
        <v>154</v>
      </c>
      <c r="E122" s="3" t="s">
        <v>331</v>
      </c>
      <c r="F122" s="3"/>
      <c r="G122" s="3"/>
      <c r="H122" s="23">
        <v>3293.57</v>
      </c>
      <c r="I122" s="4"/>
      <c r="J122" s="4"/>
      <c r="K122" s="4"/>
      <c r="L122" s="4"/>
      <c r="M122" s="4"/>
      <c r="N122" s="4">
        <v>3293.57</v>
      </c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>
        <v>3293.57</v>
      </c>
      <c r="AA122" s="4"/>
      <c r="AB122" s="4"/>
      <c r="AC122" s="4"/>
      <c r="AD122" s="4"/>
      <c r="AE122" s="4"/>
      <c r="AF122" s="4"/>
      <c r="AG122" s="20"/>
      <c r="AH122" s="4"/>
      <c r="AI122" s="4">
        <f t="shared" si="14"/>
        <v>3293.57</v>
      </c>
      <c r="AJ122" s="4">
        <f t="shared" si="9"/>
        <v>3293.57</v>
      </c>
      <c r="AK122" s="4">
        <f t="shared" si="10"/>
        <v>3293.57</v>
      </c>
      <c r="AL122" s="4">
        <f t="shared" si="12"/>
        <v>0</v>
      </c>
      <c r="AM122" s="4">
        <f t="shared" si="11"/>
        <v>0</v>
      </c>
      <c r="AN122" s="4">
        <f t="shared" si="13"/>
        <v>0</v>
      </c>
    </row>
    <row r="123" spans="1:40" x14ac:dyDescent="0.25">
      <c r="A123" s="13">
        <v>185</v>
      </c>
      <c r="B123" s="13" t="s">
        <v>104</v>
      </c>
      <c r="C123" s="11" t="s">
        <v>206</v>
      </c>
      <c r="D123" s="8" t="s">
        <v>57</v>
      </c>
      <c r="E123" s="3" t="s">
        <v>255</v>
      </c>
      <c r="F123" s="3"/>
      <c r="G123" s="3"/>
      <c r="H123" s="23">
        <v>783.77</v>
      </c>
      <c r="I123" s="4"/>
      <c r="J123" s="4"/>
      <c r="K123" s="4"/>
      <c r="L123" s="4"/>
      <c r="M123" s="4"/>
      <c r="N123" s="4">
        <v>783.77</v>
      </c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>
        <v>783.77</v>
      </c>
      <c r="AA123" s="4"/>
      <c r="AB123" s="4"/>
      <c r="AC123" s="4"/>
      <c r="AD123" s="4"/>
      <c r="AE123" s="4"/>
      <c r="AF123" s="4"/>
      <c r="AG123" s="20"/>
      <c r="AH123" s="4"/>
      <c r="AI123" s="4">
        <f t="shared" si="14"/>
        <v>783.77</v>
      </c>
      <c r="AJ123" s="4">
        <f t="shared" si="9"/>
        <v>783.77</v>
      </c>
      <c r="AK123" s="4">
        <f t="shared" si="10"/>
        <v>783.77</v>
      </c>
      <c r="AL123" s="4">
        <f t="shared" si="12"/>
        <v>0</v>
      </c>
      <c r="AM123" s="4">
        <f t="shared" si="11"/>
        <v>0</v>
      </c>
      <c r="AN123" s="4">
        <f t="shared" si="13"/>
        <v>0</v>
      </c>
    </row>
    <row r="124" spans="1:40" x14ac:dyDescent="0.25">
      <c r="A124" s="13">
        <v>186</v>
      </c>
      <c r="B124" s="13" t="s">
        <v>104</v>
      </c>
      <c r="C124" s="11" t="s">
        <v>206</v>
      </c>
      <c r="D124" s="8" t="s">
        <v>57</v>
      </c>
      <c r="E124" s="3" t="s">
        <v>255</v>
      </c>
      <c r="F124" s="3"/>
      <c r="G124" s="3"/>
      <c r="H124" s="23">
        <v>807.29</v>
      </c>
      <c r="I124" s="4"/>
      <c r="J124" s="4"/>
      <c r="K124" s="4"/>
      <c r="L124" s="4"/>
      <c r="M124" s="4"/>
      <c r="N124" s="4">
        <v>807.29</v>
      </c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>
        <v>807.29</v>
      </c>
      <c r="AA124" s="4"/>
      <c r="AB124" s="4"/>
      <c r="AC124" s="4"/>
      <c r="AD124" s="4"/>
      <c r="AE124" s="4"/>
      <c r="AF124" s="4"/>
      <c r="AG124" s="20"/>
      <c r="AH124" s="4"/>
      <c r="AI124" s="4">
        <f t="shared" si="14"/>
        <v>807.29</v>
      </c>
      <c r="AJ124" s="4">
        <f t="shared" si="9"/>
        <v>807.29</v>
      </c>
      <c r="AK124" s="4">
        <f t="shared" si="10"/>
        <v>807.29</v>
      </c>
      <c r="AL124" s="4">
        <f t="shared" si="12"/>
        <v>0</v>
      </c>
      <c r="AM124" s="4">
        <f t="shared" si="11"/>
        <v>0</v>
      </c>
      <c r="AN124" s="4">
        <f t="shared" si="13"/>
        <v>0</v>
      </c>
    </row>
    <row r="125" spans="1:40" x14ac:dyDescent="0.25">
      <c r="A125" s="13">
        <v>187</v>
      </c>
      <c r="B125" s="13" t="s">
        <v>104</v>
      </c>
      <c r="C125" s="11" t="s">
        <v>206</v>
      </c>
      <c r="D125" s="8" t="s">
        <v>57</v>
      </c>
      <c r="E125" s="3" t="s">
        <v>255</v>
      </c>
      <c r="F125" s="3"/>
      <c r="G125" s="3"/>
      <c r="H125" s="23">
        <v>2638.39</v>
      </c>
      <c r="I125" s="4"/>
      <c r="J125" s="4"/>
      <c r="K125" s="4"/>
      <c r="L125" s="4"/>
      <c r="M125" s="4"/>
      <c r="N125" s="4">
        <v>2638.39</v>
      </c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>
        <v>2638.39</v>
      </c>
      <c r="AA125" s="4"/>
      <c r="AB125" s="4"/>
      <c r="AC125" s="4"/>
      <c r="AD125" s="4"/>
      <c r="AE125" s="4"/>
      <c r="AF125" s="4"/>
      <c r="AG125" s="20"/>
      <c r="AH125" s="4"/>
      <c r="AI125" s="4">
        <f t="shared" si="14"/>
        <v>2638.39</v>
      </c>
      <c r="AJ125" s="4">
        <f t="shared" si="9"/>
        <v>2638.39</v>
      </c>
      <c r="AK125" s="4">
        <f t="shared" si="10"/>
        <v>2638.39</v>
      </c>
      <c r="AL125" s="4">
        <f t="shared" si="12"/>
        <v>0</v>
      </c>
      <c r="AM125" s="4">
        <f t="shared" si="11"/>
        <v>0</v>
      </c>
      <c r="AN125" s="4">
        <f t="shared" si="13"/>
        <v>0</v>
      </c>
    </row>
    <row r="126" spans="1:40" x14ac:dyDescent="0.25">
      <c r="A126" s="13">
        <v>188</v>
      </c>
      <c r="B126" s="13" t="s">
        <v>104</v>
      </c>
      <c r="C126" s="11" t="s">
        <v>146</v>
      </c>
      <c r="D126" s="8" t="s">
        <v>145</v>
      </c>
      <c r="E126" s="3" t="s">
        <v>333</v>
      </c>
      <c r="F126" s="3"/>
      <c r="G126" s="3"/>
      <c r="H126" s="23">
        <v>5778.45</v>
      </c>
      <c r="I126" s="4"/>
      <c r="J126" s="4"/>
      <c r="K126" s="4"/>
      <c r="L126" s="4"/>
      <c r="M126" s="4"/>
      <c r="N126" s="4"/>
      <c r="O126" s="4"/>
      <c r="P126" s="4"/>
      <c r="Q126" s="4"/>
      <c r="R126" s="4">
        <v>5778.45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>
        <v>5778.45</v>
      </c>
      <c r="AE126" s="4"/>
      <c r="AF126" s="4"/>
      <c r="AG126" s="20"/>
      <c r="AH126" s="4"/>
      <c r="AI126" s="4">
        <f t="shared" si="14"/>
        <v>5778.45</v>
      </c>
      <c r="AJ126" s="4">
        <f t="shared" si="9"/>
        <v>5778.45</v>
      </c>
      <c r="AK126" s="4">
        <f t="shared" si="10"/>
        <v>5778.45</v>
      </c>
      <c r="AL126" s="4">
        <f t="shared" si="12"/>
        <v>0</v>
      </c>
      <c r="AM126" s="4">
        <f t="shared" si="11"/>
        <v>0</v>
      </c>
      <c r="AN126" s="4">
        <f t="shared" si="13"/>
        <v>0</v>
      </c>
    </row>
    <row r="127" spans="1:40" x14ac:dyDescent="0.25">
      <c r="A127" s="13">
        <v>191</v>
      </c>
      <c r="B127" s="13" t="s">
        <v>104</v>
      </c>
      <c r="C127" s="11" t="s">
        <v>133</v>
      </c>
      <c r="D127" s="8" t="s">
        <v>112</v>
      </c>
      <c r="E127" s="3" t="s">
        <v>286</v>
      </c>
      <c r="F127" s="3"/>
      <c r="G127" s="3"/>
      <c r="H127" s="23">
        <v>6002.36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20">
        <v>6002.36</v>
      </c>
      <c r="AH127" s="4"/>
      <c r="AI127" s="4">
        <f t="shared" si="14"/>
        <v>0</v>
      </c>
      <c r="AJ127" s="4">
        <f t="shared" si="9"/>
        <v>0</v>
      </c>
      <c r="AK127" s="4">
        <f t="shared" si="10"/>
        <v>0</v>
      </c>
      <c r="AL127" s="4">
        <f t="shared" si="12"/>
        <v>0</v>
      </c>
      <c r="AM127" s="4">
        <f t="shared" si="11"/>
        <v>0</v>
      </c>
      <c r="AN127" s="4">
        <f t="shared" si="13"/>
        <v>0</v>
      </c>
    </row>
    <row r="128" spans="1:40" x14ac:dyDescent="0.25">
      <c r="A128" s="13">
        <v>192</v>
      </c>
      <c r="B128" s="13" t="s">
        <v>104</v>
      </c>
      <c r="C128" s="11" t="s">
        <v>207</v>
      </c>
      <c r="D128" s="8" t="s">
        <v>208</v>
      </c>
      <c r="E128" s="3" t="s">
        <v>294</v>
      </c>
      <c r="F128" s="3"/>
      <c r="G128" s="3"/>
      <c r="H128" s="23">
        <v>276.67</v>
      </c>
      <c r="I128" s="4"/>
      <c r="J128" s="4"/>
      <c r="K128" s="4"/>
      <c r="L128" s="4"/>
      <c r="M128" s="4"/>
      <c r="N128" s="4"/>
      <c r="O128" s="23">
        <v>276.67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23">
        <v>276.67</v>
      </c>
      <c r="AB128" s="4"/>
      <c r="AC128" s="4"/>
      <c r="AD128" s="4"/>
      <c r="AE128" s="4"/>
      <c r="AF128" s="4"/>
      <c r="AG128" s="20"/>
      <c r="AH128" s="4"/>
      <c r="AI128" s="4">
        <f t="shared" si="14"/>
        <v>276.67</v>
      </c>
      <c r="AJ128" s="4">
        <f t="shared" si="9"/>
        <v>276.67</v>
      </c>
      <c r="AK128" s="4">
        <f t="shared" si="10"/>
        <v>276.67</v>
      </c>
      <c r="AL128" s="4">
        <f t="shared" si="12"/>
        <v>0</v>
      </c>
      <c r="AM128" s="4">
        <f t="shared" si="11"/>
        <v>0</v>
      </c>
      <c r="AN128" s="4">
        <f t="shared" si="13"/>
        <v>0</v>
      </c>
    </row>
    <row r="129" spans="1:40" x14ac:dyDescent="0.25">
      <c r="A129" s="13">
        <v>193</v>
      </c>
      <c r="B129" s="13" t="s">
        <v>104</v>
      </c>
      <c r="C129" s="11" t="s">
        <v>137</v>
      </c>
      <c r="D129" s="8" t="s">
        <v>209</v>
      </c>
      <c r="E129" s="3" t="s">
        <v>272</v>
      </c>
      <c r="F129" s="3"/>
      <c r="G129" s="3"/>
      <c r="H129" s="23">
        <v>14610.78</v>
      </c>
      <c r="I129" s="4"/>
      <c r="J129" s="4"/>
      <c r="K129" s="4"/>
      <c r="L129" s="4"/>
      <c r="M129" s="4"/>
      <c r="N129" s="4"/>
      <c r="O129" s="4">
        <v>14610.78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>
        <v>14610.78</v>
      </c>
      <c r="AB129" s="4"/>
      <c r="AC129" s="4"/>
      <c r="AD129" s="4"/>
      <c r="AE129" s="4"/>
      <c r="AF129" s="4"/>
      <c r="AG129" s="20"/>
      <c r="AH129" s="4"/>
      <c r="AI129" s="4">
        <f t="shared" si="14"/>
        <v>14610.78</v>
      </c>
      <c r="AJ129" s="4">
        <f t="shared" si="9"/>
        <v>14610.78</v>
      </c>
      <c r="AK129" s="4">
        <f t="shared" si="10"/>
        <v>14610.78</v>
      </c>
      <c r="AL129" s="4">
        <f t="shared" si="12"/>
        <v>0</v>
      </c>
      <c r="AM129" s="4">
        <f t="shared" si="11"/>
        <v>0</v>
      </c>
      <c r="AN129" s="4">
        <f t="shared" si="13"/>
        <v>0</v>
      </c>
    </row>
    <row r="130" spans="1:40" x14ac:dyDescent="0.25">
      <c r="A130" s="13">
        <v>194</v>
      </c>
      <c r="B130" s="13" t="s">
        <v>104</v>
      </c>
      <c r="C130" s="11" t="s">
        <v>137</v>
      </c>
      <c r="D130" s="8" t="s">
        <v>209</v>
      </c>
      <c r="E130" s="3" t="s">
        <v>272</v>
      </c>
      <c r="F130" s="3"/>
      <c r="G130" s="3"/>
      <c r="H130" s="23">
        <v>2629.94</v>
      </c>
      <c r="I130" s="4"/>
      <c r="J130" s="4"/>
      <c r="K130" s="4"/>
      <c r="L130" s="4"/>
      <c r="M130" s="4"/>
      <c r="N130" s="4"/>
      <c r="O130" s="4">
        <v>2629.94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>
        <v>2629.94</v>
      </c>
      <c r="AB130" s="4"/>
      <c r="AC130" s="4"/>
      <c r="AD130" s="4"/>
      <c r="AE130" s="4"/>
      <c r="AF130" s="4"/>
      <c r="AG130" s="20"/>
      <c r="AH130" s="4"/>
      <c r="AI130" s="4">
        <f t="shared" si="14"/>
        <v>2629.94</v>
      </c>
      <c r="AJ130" s="4">
        <f t="shared" si="9"/>
        <v>2629.94</v>
      </c>
      <c r="AK130" s="4">
        <f t="shared" si="10"/>
        <v>2629.94</v>
      </c>
      <c r="AL130" s="4">
        <f t="shared" si="12"/>
        <v>0</v>
      </c>
      <c r="AM130" s="4">
        <f t="shared" si="11"/>
        <v>0</v>
      </c>
      <c r="AN130" s="4">
        <f t="shared" si="13"/>
        <v>0</v>
      </c>
    </row>
    <row r="131" spans="1:40" ht="45" x14ac:dyDescent="0.25">
      <c r="A131" s="13">
        <v>197</v>
      </c>
      <c r="B131" s="13" t="s">
        <v>27</v>
      </c>
      <c r="C131" s="11" t="s">
        <v>51</v>
      </c>
      <c r="D131" s="8" t="s">
        <v>99</v>
      </c>
      <c r="E131" s="3" t="s">
        <v>319</v>
      </c>
      <c r="F131" s="3">
        <v>281000000</v>
      </c>
      <c r="G131" s="3" t="s">
        <v>178</v>
      </c>
      <c r="H131" s="4">
        <v>20300</v>
      </c>
      <c r="I131" s="4"/>
      <c r="J131" s="4"/>
      <c r="K131" s="4"/>
      <c r="L131" s="4"/>
      <c r="M131" s="4"/>
      <c r="N131" s="4"/>
      <c r="O131" s="4"/>
      <c r="P131" s="4">
        <v>10149.799999999999</v>
      </c>
      <c r="Q131" s="4">
        <v>10149.799999999999</v>
      </c>
      <c r="R131" s="4">
        <v>10149.799999999999</v>
      </c>
      <c r="S131" s="4">
        <v>10149.799999999999</v>
      </c>
      <c r="T131" s="4">
        <f>10149.8*2</f>
        <v>20299.599999999999</v>
      </c>
      <c r="U131" s="4"/>
      <c r="V131" s="4"/>
      <c r="W131" s="4"/>
      <c r="X131" s="4"/>
      <c r="Y131" s="4"/>
      <c r="Z131" s="4"/>
      <c r="AA131" s="4"/>
      <c r="AB131" s="4">
        <v>10149.799999999999</v>
      </c>
      <c r="AC131" s="4">
        <v>10149.799999999999</v>
      </c>
      <c r="AD131" s="4">
        <v>10149.799999999999</v>
      </c>
      <c r="AE131" s="4">
        <v>10149.799999999999</v>
      </c>
      <c r="AF131" s="4">
        <f>10149.8*2</f>
        <v>20299.599999999999</v>
      </c>
      <c r="AG131" s="6">
        <v>5401.2</v>
      </c>
      <c r="AH131" s="4">
        <v>46000</v>
      </c>
      <c r="AI131" s="4">
        <f t="shared" si="14"/>
        <v>60898.8</v>
      </c>
      <c r="AJ131" s="4">
        <f t="shared" si="9"/>
        <v>60898.799999999996</v>
      </c>
      <c r="AK131" s="4">
        <f t="shared" si="10"/>
        <v>60898.799999999996</v>
      </c>
      <c r="AL131" s="4">
        <f t="shared" si="12"/>
        <v>7.2759576141834259E-12</v>
      </c>
      <c r="AM131" s="4">
        <f t="shared" si="11"/>
        <v>0</v>
      </c>
      <c r="AN131" s="4">
        <f t="shared" si="13"/>
        <v>0</v>
      </c>
    </row>
    <row r="132" spans="1:40" x14ac:dyDescent="0.25">
      <c r="A132" s="13">
        <v>199</v>
      </c>
      <c r="B132" s="13" t="s">
        <v>104</v>
      </c>
      <c r="C132" s="11" t="s">
        <v>210</v>
      </c>
      <c r="D132" s="8" t="s">
        <v>105</v>
      </c>
      <c r="E132" s="3" t="s">
        <v>314</v>
      </c>
      <c r="F132" s="3"/>
      <c r="G132" s="3"/>
      <c r="H132" s="23">
        <v>5000</v>
      </c>
      <c r="I132" s="4"/>
      <c r="J132" s="4"/>
      <c r="K132" s="4"/>
      <c r="L132" s="4"/>
      <c r="M132" s="4"/>
      <c r="N132" s="4"/>
      <c r="O132" s="4">
        <v>5000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>
        <v>5000</v>
      </c>
      <c r="AB132" s="4"/>
      <c r="AC132" s="4"/>
      <c r="AD132" s="4"/>
      <c r="AE132" s="4"/>
      <c r="AF132" s="4"/>
      <c r="AG132" s="20"/>
      <c r="AH132" s="4"/>
      <c r="AI132" s="4">
        <f t="shared" si="14"/>
        <v>5000</v>
      </c>
      <c r="AJ132" s="4">
        <f t="shared" si="9"/>
        <v>5000</v>
      </c>
      <c r="AK132" s="4">
        <f t="shared" si="10"/>
        <v>5000</v>
      </c>
      <c r="AL132" s="4">
        <f t="shared" si="12"/>
        <v>0</v>
      </c>
      <c r="AM132" s="4">
        <f t="shared" si="11"/>
        <v>0</v>
      </c>
      <c r="AN132" s="4">
        <f t="shared" si="13"/>
        <v>0</v>
      </c>
    </row>
    <row r="133" spans="1:40" ht="35.1" customHeight="1" x14ac:dyDescent="0.25">
      <c r="A133" s="13">
        <v>201</v>
      </c>
      <c r="B133" s="13" t="s">
        <v>27</v>
      </c>
      <c r="C133" s="11" t="s">
        <v>187</v>
      </c>
      <c r="D133" s="8" t="s">
        <v>188</v>
      </c>
      <c r="E133" s="3" t="s">
        <v>338</v>
      </c>
      <c r="F133" s="3">
        <v>281000000</v>
      </c>
      <c r="G133" s="3" t="s">
        <v>178</v>
      </c>
      <c r="H133" s="4">
        <v>20795.330000000002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>
        <v>20795.330000000002</v>
      </c>
      <c r="AH133" s="4"/>
      <c r="AI133" s="4">
        <f t="shared" si="14"/>
        <v>0</v>
      </c>
      <c r="AJ133" s="4">
        <f t="shared" si="9"/>
        <v>0</v>
      </c>
      <c r="AK133" s="4">
        <f t="shared" si="10"/>
        <v>0</v>
      </c>
      <c r="AL133" s="4">
        <f t="shared" si="12"/>
        <v>0</v>
      </c>
      <c r="AM133" s="4">
        <f t="shared" si="11"/>
        <v>0</v>
      </c>
      <c r="AN133" s="4">
        <f t="shared" si="13"/>
        <v>0</v>
      </c>
    </row>
    <row r="134" spans="1:40" ht="35.1" customHeight="1" x14ac:dyDescent="0.25">
      <c r="A134" s="13">
        <v>205</v>
      </c>
      <c r="B134" s="13" t="s">
        <v>27</v>
      </c>
      <c r="C134" s="11" t="s">
        <v>146</v>
      </c>
      <c r="D134" s="8" t="s">
        <v>81</v>
      </c>
      <c r="E134" s="3" t="s">
        <v>308</v>
      </c>
      <c r="F134" s="3">
        <v>270000000</v>
      </c>
      <c r="G134" s="3" t="s">
        <v>179</v>
      </c>
      <c r="H134" s="4">
        <v>4000</v>
      </c>
      <c r="I134" s="4"/>
      <c r="J134" s="4"/>
      <c r="K134" s="4"/>
      <c r="L134" s="4"/>
      <c r="M134" s="4"/>
      <c r="N134" s="4"/>
      <c r="O134" s="4"/>
      <c r="P134" s="4">
        <v>148.54</v>
      </c>
      <c r="Q134" s="4">
        <f>2070.24+871.68-1035.12</f>
        <v>1906.7999999999997</v>
      </c>
      <c r="R134" s="4">
        <v>326.88</v>
      </c>
      <c r="S134" s="4"/>
      <c r="T134" s="4">
        <v>190.68</v>
      </c>
      <c r="U134" s="4"/>
      <c r="V134" s="4"/>
      <c r="W134" s="4"/>
      <c r="X134" s="4"/>
      <c r="Y134" s="4"/>
      <c r="Z134" s="4"/>
      <c r="AA134" s="4"/>
      <c r="AB134" s="4">
        <v>148.54</v>
      </c>
      <c r="AC134" s="4">
        <f>2941.92-1035.12</f>
        <v>1906.8000000000002</v>
      </c>
      <c r="AD134" s="4">
        <v>326.88</v>
      </c>
      <c r="AE134" s="4"/>
      <c r="AF134" s="4">
        <v>190.68</v>
      </c>
      <c r="AG134" s="6">
        <v>1427.1</v>
      </c>
      <c r="AH134" s="4"/>
      <c r="AI134" s="4">
        <f t="shared" si="14"/>
        <v>2572.9</v>
      </c>
      <c r="AJ134" s="4">
        <f t="shared" si="9"/>
        <v>2572.8999999999996</v>
      </c>
      <c r="AK134" s="4">
        <f t="shared" si="10"/>
        <v>2572.9</v>
      </c>
      <c r="AL134" s="4">
        <f t="shared" si="12"/>
        <v>0</v>
      </c>
      <c r="AM134" s="4">
        <f t="shared" si="11"/>
        <v>0</v>
      </c>
      <c r="AN134" s="4">
        <f t="shared" si="13"/>
        <v>0</v>
      </c>
    </row>
    <row r="135" spans="1:40" ht="35.1" customHeight="1" x14ac:dyDescent="0.25">
      <c r="A135" s="13">
        <v>206</v>
      </c>
      <c r="B135" s="13" t="s">
        <v>104</v>
      </c>
      <c r="C135" s="11" t="s">
        <v>210</v>
      </c>
      <c r="D135" s="8" t="s">
        <v>107</v>
      </c>
      <c r="E135" s="3" t="s">
        <v>315</v>
      </c>
      <c r="F135" s="3"/>
      <c r="G135" s="3"/>
      <c r="H135" s="23">
        <v>5000</v>
      </c>
      <c r="I135" s="4"/>
      <c r="J135" s="4"/>
      <c r="K135" s="4"/>
      <c r="L135" s="4"/>
      <c r="M135" s="4"/>
      <c r="N135" s="4"/>
      <c r="O135" s="4"/>
      <c r="P135" s="4">
        <v>5000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>
        <v>5000</v>
      </c>
      <c r="AC135" s="4"/>
      <c r="AD135" s="4"/>
      <c r="AE135" s="4"/>
      <c r="AF135" s="4"/>
      <c r="AG135" s="20"/>
      <c r="AH135" s="4"/>
      <c r="AI135" s="4">
        <f t="shared" si="14"/>
        <v>5000</v>
      </c>
      <c r="AJ135" s="4">
        <f t="shared" si="9"/>
        <v>5000</v>
      </c>
      <c r="AK135" s="4">
        <f t="shared" si="10"/>
        <v>5000</v>
      </c>
      <c r="AL135" s="4">
        <f t="shared" si="12"/>
        <v>0</v>
      </c>
      <c r="AM135" s="4">
        <f t="shared" si="11"/>
        <v>0</v>
      </c>
      <c r="AN135" s="4">
        <f t="shared" si="13"/>
        <v>0</v>
      </c>
    </row>
    <row r="136" spans="1:40" ht="35.1" customHeight="1" x14ac:dyDescent="0.25">
      <c r="A136" s="13">
        <v>208</v>
      </c>
      <c r="B136" s="13" t="s">
        <v>27</v>
      </c>
      <c r="C136" s="43" t="s">
        <v>189</v>
      </c>
      <c r="D136" s="18" t="s">
        <v>78</v>
      </c>
      <c r="E136" s="3" t="s">
        <v>265</v>
      </c>
      <c r="F136" s="3">
        <v>281000000</v>
      </c>
      <c r="G136" s="3" t="s">
        <v>179</v>
      </c>
      <c r="H136" s="6">
        <v>10000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26"/>
      <c r="AD136" s="26"/>
      <c r="AE136" s="4"/>
      <c r="AF136" s="4"/>
      <c r="AG136" s="4">
        <v>60000</v>
      </c>
      <c r="AH136" s="4">
        <v>50000</v>
      </c>
      <c r="AI136" s="4">
        <f t="shared" si="14"/>
        <v>0</v>
      </c>
      <c r="AJ136" s="4">
        <f t="shared" ref="AJ136:AJ199" si="15">SUM(I136:T136)</f>
        <v>0</v>
      </c>
      <c r="AK136" s="4">
        <f t="shared" ref="AK136:AK199" si="16">SUM(U136:AF136)</f>
        <v>0</v>
      </c>
      <c r="AL136" s="4">
        <f t="shared" si="12"/>
        <v>0</v>
      </c>
      <c r="AM136" s="4">
        <f t="shared" ref="AM136:AM199" si="17">AJ136-AK136</f>
        <v>0</v>
      </c>
      <c r="AN136" s="4">
        <f t="shared" si="13"/>
        <v>0</v>
      </c>
    </row>
    <row r="137" spans="1:40" ht="34.5" customHeight="1" x14ac:dyDescent="0.25">
      <c r="A137" s="13">
        <v>209</v>
      </c>
      <c r="B137" s="13" t="s">
        <v>27</v>
      </c>
      <c r="C137" s="11" t="s">
        <v>190</v>
      </c>
      <c r="D137" s="8" t="s">
        <v>63</v>
      </c>
      <c r="E137" s="3" t="s">
        <v>283</v>
      </c>
      <c r="F137" s="3">
        <v>281000000</v>
      </c>
      <c r="G137" s="3" t="s">
        <v>178</v>
      </c>
      <c r="H137" s="4">
        <v>150000</v>
      </c>
      <c r="I137" s="4"/>
      <c r="J137" s="4"/>
      <c r="K137" s="4"/>
      <c r="L137" s="4"/>
      <c r="M137" s="4"/>
      <c r="N137" s="4"/>
      <c r="O137" s="4"/>
      <c r="P137" s="4">
        <v>72374.820000000007</v>
      </c>
      <c r="Q137" s="4">
        <v>81301.52</v>
      </c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>
        <v>72374.820000000007</v>
      </c>
      <c r="AC137" s="4">
        <v>81301.52</v>
      </c>
      <c r="AD137" s="4"/>
      <c r="AE137" s="4"/>
      <c r="AF137" s="4"/>
      <c r="AG137" s="4">
        <v>83323.66</v>
      </c>
      <c r="AH137" s="4">
        <v>87000</v>
      </c>
      <c r="AI137" s="4">
        <f t="shared" si="14"/>
        <v>153676.34</v>
      </c>
      <c r="AJ137" s="4">
        <f t="shared" si="15"/>
        <v>153676.34000000003</v>
      </c>
      <c r="AK137" s="4">
        <f t="shared" si="16"/>
        <v>153676.34000000003</v>
      </c>
      <c r="AL137" s="4">
        <f t="shared" si="12"/>
        <v>-2.9103830456733704E-11</v>
      </c>
      <c r="AM137" s="4">
        <f t="shared" si="17"/>
        <v>0</v>
      </c>
      <c r="AN137" s="4">
        <f t="shared" si="13"/>
        <v>0</v>
      </c>
    </row>
    <row r="138" spans="1:40" ht="34.5" customHeight="1" x14ac:dyDescent="0.25">
      <c r="A138" s="13">
        <v>218</v>
      </c>
      <c r="B138" s="13" t="s">
        <v>27</v>
      </c>
      <c r="C138" s="11" t="s">
        <v>191</v>
      </c>
      <c r="D138" s="8" t="s">
        <v>192</v>
      </c>
      <c r="E138" s="3" t="s">
        <v>273</v>
      </c>
      <c r="F138" s="3">
        <v>27000000</v>
      </c>
      <c r="G138" s="3" t="s">
        <v>193</v>
      </c>
      <c r="H138" s="23">
        <v>2600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2600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>
        <v>2600</v>
      </c>
      <c r="AF138" s="4"/>
      <c r="AG138" s="4">
        <v>10</v>
      </c>
      <c r="AH138" s="4">
        <v>10</v>
      </c>
      <c r="AI138" s="4">
        <f t="shared" si="14"/>
        <v>2600</v>
      </c>
      <c r="AJ138" s="4">
        <f t="shared" si="15"/>
        <v>2600</v>
      </c>
      <c r="AK138" s="4">
        <f t="shared" si="16"/>
        <v>2600</v>
      </c>
      <c r="AL138" s="4">
        <f t="shared" si="12"/>
        <v>0</v>
      </c>
      <c r="AM138" s="4">
        <f t="shared" si="17"/>
        <v>0</v>
      </c>
      <c r="AN138" s="4">
        <f t="shared" si="13"/>
        <v>0</v>
      </c>
    </row>
    <row r="139" spans="1:40" ht="35.1" customHeight="1" x14ac:dyDescent="0.25">
      <c r="A139" s="13">
        <v>219</v>
      </c>
      <c r="B139" s="13" t="s">
        <v>27</v>
      </c>
      <c r="C139" s="11" t="s">
        <v>194</v>
      </c>
      <c r="D139" s="8" t="s">
        <v>195</v>
      </c>
      <c r="E139" s="3" t="s">
        <v>295</v>
      </c>
      <c r="F139" s="3">
        <v>27000000</v>
      </c>
      <c r="G139" s="3" t="s">
        <v>193</v>
      </c>
      <c r="H139" s="23">
        <v>5000</v>
      </c>
      <c r="I139" s="4"/>
      <c r="J139" s="4"/>
      <c r="K139" s="4"/>
      <c r="L139" s="4"/>
      <c r="M139" s="4"/>
      <c r="N139" s="4"/>
      <c r="O139" s="4"/>
      <c r="P139" s="4"/>
      <c r="Q139" s="4">
        <v>5000</v>
      </c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>
        <v>5000</v>
      </c>
      <c r="AD139" s="4"/>
      <c r="AE139" s="4"/>
      <c r="AF139" s="4"/>
      <c r="AG139" s="4"/>
      <c r="AH139" s="4"/>
      <c r="AI139" s="4">
        <f t="shared" si="14"/>
        <v>5000</v>
      </c>
      <c r="AJ139" s="4">
        <f t="shared" si="15"/>
        <v>5000</v>
      </c>
      <c r="AK139" s="4">
        <f t="shared" si="16"/>
        <v>5000</v>
      </c>
      <c r="AL139" s="4">
        <f t="shared" si="12"/>
        <v>0</v>
      </c>
      <c r="AM139" s="4">
        <f t="shared" si="17"/>
        <v>0</v>
      </c>
      <c r="AN139" s="4">
        <f t="shared" si="13"/>
        <v>0</v>
      </c>
    </row>
    <row r="140" spans="1:40" ht="35.1" customHeight="1" x14ac:dyDescent="0.25">
      <c r="A140" s="13">
        <v>221</v>
      </c>
      <c r="B140" s="13" t="s">
        <v>104</v>
      </c>
      <c r="C140" s="11" t="s">
        <v>211</v>
      </c>
      <c r="D140" s="8" t="s">
        <v>121</v>
      </c>
      <c r="E140" s="3" t="s">
        <v>288</v>
      </c>
      <c r="F140" s="3"/>
      <c r="G140" s="3"/>
      <c r="H140" s="23">
        <v>2940</v>
      </c>
      <c r="I140" s="4"/>
      <c r="J140" s="4"/>
      <c r="K140" s="4"/>
      <c r="L140" s="4"/>
      <c r="M140" s="4"/>
      <c r="N140" s="4"/>
      <c r="O140" s="4"/>
      <c r="P140" s="4"/>
      <c r="Q140" s="4">
        <v>2940</v>
      </c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>
        <v>2940</v>
      </c>
      <c r="AD140" s="4"/>
      <c r="AE140" s="4"/>
      <c r="AF140" s="4"/>
      <c r="AG140" s="4"/>
      <c r="AH140" s="4"/>
      <c r="AI140" s="4">
        <f t="shared" si="14"/>
        <v>2940</v>
      </c>
      <c r="AJ140" s="4">
        <f t="shared" si="15"/>
        <v>2940</v>
      </c>
      <c r="AK140" s="4">
        <f t="shared" si="16"/>
        <v>2940</v>
      </c>
      <c r="AL140" s="4">
        <f t="shared" si="12"/>
        <v>0</v>
      </c>
      <c r="AM140" s="4">
        <f t="shared" si="17"/>
        <v>0</v>
      </c>
      <c r="AN140" s="4">
        <f t="shared" si="13"/>
        <v>0</v>
      </c>
    </row>
    <row r="141" spans="1:40" ht="35.1" customHeight="1" x14ac:dyDescent="0.25">
      <c r="A141" s="13">
        <v>222</v>
      </c>
      <c r="B141" s="13" t="s">
        <v>27</v>
      </c>
      <c r="C141" s="11" t="s">
        <v>196</v>
      </c>
      <c r="D141" s="8" t="s">
        <v>54</v>
      </c>
      <c r="E141" s="3" t="s">
        <v>274</v>
      </c>
      <c r="F141" s="3">
        <v>28100000</v>
      </c>
      <c r="G141" s="3" t="s">
        <v>179</v>
      </c>
      <c r="H141" s="23">
        <v>60464</v>
      </c>
      <c r="I141" s="4"/>
      <c r="J141" s="4"/>
      <c r="K141" s="4"/>
      <c r="L141" s="4"/>
      <c r="M141" s="4"/>
      <c r="N141" s="4"/>
      <c r="O141" s="4"/>
      <c r="P141" s="4">
        <v>30231.51</v>
      </c>
      <c r="Q141" s="4"/>
      <c r="R141" s="4">
        <v>30231.51</v>
      </c>
      <c r="S141" s="4">
        <v>91080.4</v>
      </c>
      <c r="T141" s="4"/>
      <c r="U141" s="4"/>
      <c r="V141" s="4"/>
      <c r="W141" s="4"/>
      <c r="X141" s="4"/>
      <c r="Y141" s="4"/>
      <c r="Z141" s="4"/>
      <c r="AA141" s="4"/>
      <c r="AB141" s="4">
        <v>30231.51</v>
      </c>
      <c r="AC141" s="4"/>
      <c r="AD141" s="4">
        <v>30231.51</v>
      </c>
      <c r="AE141" s="4">
        <v>91080.4</v>
      </c>
      <c r="AF141" s="4"/>
      <c r="AG141" s="4">
        <v>920.58</v>
      </c>
      <c r="AH141" s="4">
        <v>92000</v>
      </c>
      <c r="AI141" s="4">
        <f t="shared" si="14"/>
        <v>151543.41999999998</v>
      </c>
      <c r="AJ141" s="4">
        <f t="shared" si="15"/>
        <v>151543.41999999998</v>
      </c>
      <c r="AK141" s="4">
        <f t="shared" si="16"/>
        <v>151543.41999999998</v>
      </c>
      <c r="AL141" s="4">
        <f t="shared" si="12"/>
        <v>0</v>
      </c>
      <c r="AM141" s="4">
        <f t="shared" si="17"/>
        <v>0</v>
      </c>
      <c r="AN141" s="4">
        <f t="shared" si="13"/>
        <v>0</v>
      </c>
    </row>
    <row r="142" spans="1:40" ht="35.1" customHeight="1" x14ac:dyDescent="0.25">
      <c r="A142" s="13">
        <v>226</v>
      </c>
      <c r="B142" s="13" t="s">
        <v>27</v>
      </c>
      <c r="C142" s="11" t="s">
        <v>197</v>
      </c>
      <c r="D142" s="8" t="s">
        <v>198</v>
      </c>
      <c r="E142" s="3" t="s">
        <v>339</v>
      </c>
      <c r="F142" s="3">
        <v>28100000</v>
      </c>
      <c r="G142" s="3" t="s">
        <v>179</v>
      </c>
      <c r="H142" s="23">
        <v>131000</v>
      </c>
      <c r="I142" s="4"/>
      <c r="J142" s="4"/>
      <c r="K142" s="4"/>
      <c r="L142" s="4"/>
      <c r="M142" s="4"/>
      <c r="N142" s="4"/>
      <c r="O142" s="4"/>
      <c r="P142" s="4"/>
      <c r="Q142" s="4"/>
      <c r="R142" s="4">
        <v>121631.74</v>
      </c>
      <c r="S142" s="4">
        <v>122938.15</v>
      </c>
      <c r="T142" s="4">
        <f>123195.6+128322.19</f>
        <v>251517.79</v>
      </c>
      <c r="U142" s="4"/>
      <c r="V142" s="4"/>
      <c r="W142" s="4"/>
      <c r="X142" s="4"/>
      <c r="Y142" s="4"/>
      <c r="Z142" s="4"/>
      <c r="AA142" s="4"/>
      <c r="AB142" s="4"/>
      <c r="AC142" s="4"/>
      <c r="AD142" s="4">
        <v>121631.74</v>
      </c>
      <c r="AE142" s="4">
        <v>122938.15</v>
      </c>
      <c r="AF142" s="4">
        <f>123195.6+128322.19</f>
        <v>251517.79</v>
      </c>
      <c r="AG142" s="4">
        <v>0.32</v>
      </c>
      <c r="AH142" s="4">
        <v>365088</v>
      </c>
      <c r="AI142" s="4">
        <f t="shared" si="14"/>
        <v>496087.68</v>
      </c>
      <c r="AJ142" s="4">
        <f t="shared" si="15"/>
        <v>496087.68000000005</v>
      </c>
      <c r="AK142" s="4">
        <f t="shared" si="16"/>
        <v>496087.68000000005</v>
      </c>
      <c r="AL142" s="4">
        <f t="shared" si="12"/>
        <v>-5.8207660913467407E-11</v>
      </c>
      <c r="AM142" s="4">
        <f t="shared" si="17"/>
        <v>0</v>
      </c>
      <c r="AN142" s="4">
        <f t="shared" si="13"/>
        <v>0</v>
      </c>
    </row>
    <row r="143" spans="1:40" ht="33.75" customHeight="1" x14ac:dyDescent="0.25">
      <c r="A143" s="13">
        <v>229</v>
      </c>
      <c r="B143" s="13" t="s">
        <v>27</v>
      </c>
      <c r="C143" s="11" t="s">
        <v>76</v>
      </c>
      <c r="D143" s="8" t="s">
        <v>77</v>
      </c>
      <c r="E143" s="3" t="s">
        <v>264</v>
      </c>
      <c r="F143" s="3">
        <v>28100000</v>
      </c>
      <c r="G143" s="3" t="s">
        <v>181</v>
      </c>
      <c r="H143" s="23">
        <v>4350</v>
      </c>
      <c r="I143" s="4"/>
      <c r="J143" s="4"/>
      <c r="K143" s="4"/>
      <c r="L143" s="4"/>
      <c r="M143" s="4"/>
      <c r="N143" s="4"/>
      <c r="O143" s="4"/>
      <c r="P143" s="4"/>
      <c r="Q143" s="4">
        <v>4347.5</v>
      </c>
      <c r="R143" s="4">
        <v>1943.8</v>
      </c>
      <c r="S143" s="4">
        <v>1943.8</v>
      </c>
      <c r="T143" s="4">
        <f>1943.8*2</f>
        <v>3887.6</v>
      </c>
      <c r="U143" s="4"/>
      <c r="V143" s="4"/>
      <c r="W143" s="4"/>
      <c r="X143" s="4"/>
      <c r="Y143" s="4"/>
      <c r="Z143" s="4"/>
      <c r="AA143" s="4"/>
      <c r="AB143" s="4"/>
      <c r="AC143" s="4">
        <v>4347.5</v>
      </c>
      <c r="AD143" s="4">
        <v>1943.8</v>
      </c>
      <c r="AE143" s="4">
        <v>1943.8</v>
      </c>
      <c r="AF143" s="4">
        <f>1943.8*2</f>
        <v>3887.6</v>
      </c>
      <c r="AG143" s="4">
        <v>227.3</v>
      </c>
      <c r="AH143" s="4">
        <v>8000</v>
      </c>
      <c r="AI143" s="4">
        <f t="shared" si="14"/>
        <v>12122.7</v>
      </c>
      <c r="AJ143" s="4">
        <f t="shared" si="15"/>
        <v>12122.7</v>
      </c>
      <c r="AK143" s="4">
        <f t="shared" si="16"/>
        <v>12122.7</v>
      </c>
      <c r="AL143" s="4">
        <f t="shared" si="12"/>
        <v>0</v>
      </c>
      <c r="AM143" s="4">
        <f t="shared" si="17"/>
        <v>0</v>
      </c>
      <c r="AN143" s="4">
        <f t="shared" si="13"/>
        <v>0</v>
      </c>
    </row>
    <row r="144" spans="1:40" ht="35.1" customHeight="1" x14ac:dyDescent="0.25">
      <c r="A144" s="13">
        <v>231</v>
      </c>
      <c r="B144" s="13" t="s">
        <v>27</v>
      </c>
      <c r="C144" s="38" t="s">
        <v>199</v>
      </c>
      <c r="D144" s="8" t="s">
        <v>73</v>
      </c>
      <c r="E144" s="3" t="s">
        <v>305</v>
      </c>
      <c r="F144" s="3">
        <v>28100000</v>
      </c>
      <c r="G144" s="3" t="s">
        <v>181</v>
      </c>
      <c r="H144" s="23">
        <v>12074</v>
      </c>
      <c r="I144" s="4"/>
      <c r="J144" s="4"/>
      <c r="K144" s="4"/>
      <c r="L144" s="4"/>
      <c r="M144" s="4"/>
      <c r="N144" s="4"/>
      <c r="O144" s="4"/>
      <c r="P144" s="4"/>
      <c r="Q144" s="4">
        <f>7362.29*2</f>
        <v>14724.58</v>
      </c>
      <c r="R144" s="4">
        <v>7362.29</v>
      </c>
      <c r="S144" s="4">
        <v>7362.29</v>
      </c>
      <c r="T144" s="4">
        <v>7362.29</v>
      </c>
      <c r="U144" s="4"/>
      <c r="V144" s="4"/>
      <c r="W144" s="4"/>
      <c r="X144" s="4"/>
      <c r="Y144" s="4"/>
      <c r="Z144" s="4"/>
      <c r="AA144" s="4"/>
      <c r="AB144" s="4"/>
      <c r="AC144" s="22">
        <f>7362.29*2</f>
        <v>14724.58</v>
      </c>
      <c r="AD144" s="22">
        <v>7362.29</v>
      </c>
      <c r="AE144" s="4">
        <v>7362.29</v>
      </c>
      <c r="AF144" s="4">
        <v>7362.29</v>
      </c>
      <c r="AG144" s="4">
        <v>8262.5499999999993</v>
      </c>
      <c r="AH144" s="4">
        <v>33000</v>
      </c>
      <c r="AI144" s="4">
        <f t="shared" si="14"/>
        <v>36811.449999999997</v>
      </c>
      <c r="AJ144" s="4">
        <f t="shared" si="15"/>
        <v>36811.449999999997</v>
      </c>
      <c r="AK144" s="4">
        <f t="shared" si="16"/>
        <v>36811.449999999997</v>
      </c>
      <c r="AL144" s="4">
        <f t="shared" si="12"/>
        <v>0</v>
      </c>
      <c r="AM144" s="4">
        <f t="shared" si="17"/>
        <v>0</v>
      </c>
      <c r="AN144" s="4">
        <f t="shared" si="13"/>
        <v>0</v>
      </c>
    </row>
    <row r="145" spans="1:40" ht="35.1" customHeight="1" x14ac:dyDescent="0.25">
      <c r="A145" s="13">
        <v>232</v>
      </c>
      <c r="B145" s="13" t="s">
        <v>27</v>
      </c>
      <c r="C145" s="11" t="s">
        <v>69</v>
      </c>
      <c r="D145" s="8" t="s">
        <v>78</v>
      </c>
      <c r="E145" s="3" t="s">
        <v>265</v>
      </c>
      <c r="F145" s="3">
        <v>281000000</v>
      </c>
      <c r="G145" s="3" t="s">
        <v>179</v>
      </c>
      <c r="H145" s="23">
        <v>60000</v>
      </c>
      <c r="I145" s="4"/>
      <c r="J145" s="4"/>
      <c r="K145" s="4"/>
      <c r="L145" s="4"/>
      <c r="M145" s="4"/>
      <c r="N145" s="4"/>
      <c r="O145" s="4"/>
      <c r="P145" s="4"/>
      <c r="Q145" s="4">
        <v>50550.81</v>
      </c>
      <c r="R145" s="4">
        <v>299311.09000000003</v>
      </c>
      <c r="S145" s="4">
        <v>39592.07</v>
      </c>
      <c r="T145" s="4">
        <v>111124.28</v>
      </c>
      <c r="U145" s="4"/>
      <c r="V145" s="4"/>
      <c r="W145" s="4"/>
      <c r="X145" s="4"/>
      <c r="Y145" s="4"/>
      <c r="Z145" s="4"/>
      <c r="AA145" s="4"/>
      <c r="AB145" s="4"/>
      <c r="AC145" s="4">
        <v>50550.81</v>
      </c>
      <c r="AD145" s="4">
        <v>299311.09000000003</v>
      </c>
      <c r="AE145" s="4">
        <v>39592.07</v>
      </c>
      <c r="AF145" s="4">
        <v>111124.28</v>
      </c>
      <c r="AG145" s="4">
        <v>159421.75</v>
      </c>
      <c r="AH145" s="4">
        <v>600000</v>
      </c>
      <c r="AI145" s="4">
        <f t="shared" si="14"/>
        <v>500578.25</v>
      </c>
      <c r="AJ145" s="4">
        <f t="shared" si="15"/>
        <v>500578.25</v>
      </c>
      <c r="AK145" s="4">
        <f t="shared" si="16"/>
        <v>500578.25</v>
      </c>
      <c r="AL145" s="4">
        <f t="shared" si="12"/>
        <v>0</v>
      </c>
      <c r="AM145" s="4">
        <f t="shared" si="17"/>
        <v>0</v>
      </c>
      <c r="AN145" s="4">
        <f t="shared" si="13"/>
        <v>0</v>
      </c>
    </row>
    <row r="146" spans="1:40" ht="35.1" customHeight="1" x14ac:dyDescent="0.25">
      <c r="A146" s="13">
        <v>233</v>
      </c>
      <c r="B146" s="13" t="s">
        <v>27</v>
      </c>
      <c r="C146" s="11" t="s">
        <v>196</v>
      </c>
      <c r="D146" s="8" t="s">
        <v>97</v>
      </c>
      <c r="E146" s="3" t="s">
        <v>287</v>
      </c>
      <c r="F146" s="3">
        <v>270000000</v>
      </c>
      <c r="G146" s="3" t="s">
        <v>179</v>
      </c>
      <c r="H146" s="23">
        <v>4000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>
        <v>4000</v>
      </c>
      <c r="AH146" s="4"/>
      <c r="AI146" s="4">
        <f t="shared" si="14"/>
        <v>0</v>
      </c>
      <c r="AJ146" s="4">
        <f t="shared" si="15"/>
        <v>0</v>
      </c>
      <c r="AK146" s="4">
        <f t="shared" si="16"/>
        <v>0</v>
      </c>
      <c r="AL146" s="4">
        <f t="shared" si="12"/>
        <v>0</v>
      </c>
      <c r="AM146" s="4">
        <f t="shared" si="17"/>
        <v>0</v>
      </c>
      <c r="AN146" s="4">
        <f t="shared" si="13"/>
        <v>0</v>
      </c>
    </row>
    <row r="147" spans="1:40" ht="35.1" customHeight="1" x14ac:dyDescent="0.25">
      <c r="A147" s="13">
        <v>235</v>
      </c>
      <c r="B147" s="13" t="s">
        <v>27</v>
      </c>
      <c r="C147" s="11" t="s">
        <v>55</v>
      </c>
      <c r="D147" s="8" t="s">
        <v>200</v>
      </c>
      <c r="E147" s="3" t="s">
        <v>275</v>
      </c>
      <c r="F147" s="3">
        <v>281000000</v>
      </c>
      <c r="G147" s="3" t="s">
        <v>179</v>
      </c>
      <c r="H147" s="23">
        <v>10000</v>
      </c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6">
        <v>7100</v>
      </c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6">
        <v>7100</v>
      </c>
      <c r="AG147" s="4">
        <v>12900</v>
      </c>
      <c r="AH147" s="4">
        <v>10000</v>
      </c>
      <c r="AI147" s="4">
        <f t="shared" si="14"/>
        <v>7100</v>
      </c>
      <c r="AJ147" s="4">
        <f t="shared" si="15"/>
        <v>7100</v>
      </c>
      <c r="AK147" s="4">
        <f t="shared" si="16"/>
        <v>7100</v>
      </c>
      <c r="AL147" s="4">
        <f t="shared" si="12"/>
        <v>0</v>
      </c>
      <c r="AM147" s="4">
        <f t="shared" si="17"/>
        <v>0</v>
      </c>
      <c r="AN147" s="4">
        <f t="shared" si="13"/>
        <v>0</v>
      </c>
    </row>
    <row r="148" spans="1:40" ht="35.1" customHeight="1" x14ac:dyDescent="0.25">
      <c r="A148" s="20">
        <v>241</v>
      </c>
      <c r="B148" s="37" t="s">
        <v>104</v>
      </c>
      <c r="C148" s="41" t="s">
        <v>137</v>
      </c>
      <c r="D148" s="8" t="s">
        <v>156</v>
      </c>
      <c r="E148" s="3" t="s">
        <v>296</v>
      </c>
      <c r="F148" s="3"/>
      <c r="G148" s="3"/>
      <c r="H148" s="23">
        <v>619.44000000000005</v>
      </c>
      <c r="I148" s="4"/>
      <c r="J148" s="4"/>
      <c r="K148" s="4"/>
      <c r="L148" s="4"/>
      <c r="M148" s="4"/>
      <c r="N148" s="26"/>
      <c r="O148" s="4"/>
      <c r="P148" s="4"/>
      <c r="Q148" s="4"/>
      <c r="R148" s="4">
        <v>619.44000000000005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>
        <v>619.44000000000005</v>
      </c>
      <c r="AE148" s="4"/>
      <c r="AF148" s="4"/>
      <c r="AG148" s="23"/>
      <c r="AH148" s="4"/>
      <c r="AI148" s="4">
        <f t="shared" si="14"/>
        <v>619.44000000000005</v>
      </c>
      <c r="AJ148" s="4">
        <f t="shared" si="15"/>
        <v>619.44000000000005</v>
      </c>
      <c r="AK148" s="4">
        <f t="shared" si="16"/>
        <v>619.44000000000005</v>
      </c>
      <c r="AL148" s="4">
        <f t="shared" si="12"/>
        <v>0</v>
      </c>
      <c r="AM148" s="4">
        <f t="shared" si="17"/>
        <v>0</v>
      </c>
      <c r="AN148" s="4">
        <f t="shared" si="13"/>
        <v>0</v>
      </c>
    </row>
    <row r="149" spans="1:40" ht="35.1" customHeight="1" x14ac:dyDescent="0.25">
      <c r="A149" s="20">
        <v>242</v>
      </c>
      <c r="B149" s="37" t="s">
        <v>104</v>
      </c>
      <c r="C149" s="41" t="s">
        <v>137</v>
      </c>
      <c r="D149" s="8" t="s">
        <v>156</v>
      </c>
      <c r="E149" s="3" t="s">
        <v>296</v>
      </c>
      <c r="F149" s="3"/>
      <c r="G149" s="3"/>
      <c r="H149" s="23">
        <v>1214.5899999999999</v>
      </c>
      <c r="I149" s="4"/>
      <c r="J149" s="4"/>
      <c r="K149" s="4"/>
      <c r="L149" s="4"/>
      <c r="M149" s="4"/>
      <c r="N149" s="4"/>
      <c r="O149" s="4"/>
      <c r="P149" s="4"/>
      <c r="Q149" s="4">
        <v>1214.5899999999999</v>
      </c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>
        <v>1214.5899999999999</v>
      </c>
      <c r="AD149" s="4"/>
      <c r="AE149" s="4"/>
      <c r="AF149" s="4"/>
      <c r="AG149" s="23"/>
      <c r="AH149" s="4"/>
      <c r="AI149" s="4">
        <f t="shared" si="14"/>
        <v>1214.5899999999999</v>
      </c>
      <c r="AJ149" s="4">
        <f t="shared" si="15"/>
        <v>1214.5899999999999</v>
      </c>
      <c r="AK149" s="4">
        <f t="shared" si="16"/>
        <v>1214.5899999999999</v>
      </c>
      <c r="AL149" s="4">
        <f t="shared" si="12"/>
        <v>0</v>
      </c>
      <c r="AM149" s="4">
        <f t="shared" si="17"/>
        <v>0</v>
      </c>
      <c r="AN149" s="4">
        <f t="shared" si="13"/>
        <v>0</v>
      </c>
    </row>
    <row r="150" spans="1:40" ht="35.1" customHeight="1" x14ac:dyDescent="0.25">
      <c r="A150" s="20">
        <v>243</v>
      </c>
      <c r="B150" s="37" t="s">
        <v>104</v>
      </c>
      <c r="C150" s="41" t="s">
        <v>137</v>
      </c>
      <c r="D150" s="8" t="s">
        <v>105</v>
      </c>
      <c r="E150" s="3" t="s">
        <v>314</v>
      </c>
      <c r="F150" s="3"/>
      <c r="G150" s="3"/>
      <c r="H150" s="23">
        <v>91.91</v>
      </c>
      <c r="I150" s="4"/>
      <c r="J150" s="4"/>
      <c r="K150" s="4"/>
      <c r="L150" s="4"/>
      <c r="M150" s="4"/>
      <c r="N150" s="4"/>
      <c r="O150" s="4"/>
      <c r="P150" s="4">
        <v>91.91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>
        <v>91.91</v>
      </c>
      <c r="AE150" s="4"/>
      <c r="AF150" s="4"/>
      <c r="AG150" s="23"/>
      <c r="AH150" s="4"/>
      <c r="AI150" s="4">
        <f t="shared" si="14"/>
        <v>91.91</v>
      </c>
      <c r="AJ150" s="4">
        <f t="shared" si="15"/>
        <v>91.91</v>
      </c>
      <c r="AK150" s="4">
        <f t="shared" si="16"/>
        <v>91.91</v>
      </c>
      <c r="AL150" s="4">
        <f t="shared" si="12"/>
        <v>0</v>
      </c>
      <c r="AM150" s="4">
        <f t="shared" si="17"/>
        <v>0</v>
      </c>
      <c r="AN150" s="4">
        <f t="shared" si="13"/>
        <v>0</v>
      </c>
    </row>
    <row r="151" spans="1:40" ht="35.1" customHeight="1" x14ac:dyDescent="0.25">
      <c r="A151" s="20">
        <v>244</v>
      </c>
      <c r="B151" s="37" t="s">
        <v>104</v>
      </c>
      <c r="C151" s="41" t="s">
        <v>137</v>
      </c>
      <c r="D151" s="8" t="s">
        <v>105</v>
      </c>
      <c r="E151" s="3" t="s">
        <v>314</v>
      </c>
      <c r="F151" s="3"/>
      <c r="G151" s="3"/>
      <c r="H151" s="23">
        <v>7697.53</v>
      </c>
      <c r="I151" s="4"/>
      <c r="J151" s="4"/>
      <c r="K151" s="4"/>
      <c r="L151" s="4"/>
      <c r="M151" s="4"/>
      <c r="N151" s="4"/>
      <c r="O151" s="4"/>
      <c r="P151" s="4">
        <v>7697.53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>
        <v>7697.53</v>
      </c>
      <c r="AE151" s="4"/>
      <c r="AF151" s="4"/>
      <c r="AG151" s="20"/>
      <c r="AH151" s="4"/>
      <c r="AI151" s="4">
        <f t="shared" si="14"/>
        <v>7697.53</v>
      </c>
      <c r="AJ151" s="4">
        <f t="shared" si="15"/>
        <v>7697.53</v>
      </c>
      <c r="AK151" s="4">
        <f t="shared" si="16"/>
        <v>7697.53</v>
      </c>
      <c r="AL151" s="4">
        <f t="shared" si="12"/>
        <v>0</v>
      </c>
      <c r="AM151" s="4">
        <f t="shared" si="17"/>
        <v>0</v>
      </c>
      <c r="AN151" s="4">
        <f t="shared" si="13"/>
        <v>0</v>
      </c>
    </row>
    <row r="152" spans="1:40" ht="35.1" customHeight="1" x14ac:dyDescent="0.25">
      <c r="A152" s="20">
        <v>245</v>
      </c>
      <c r="B152" s="37" t="s">
        <v>104</v>
      </c>
      <c r="C152" s="41" t="s">
        <v>137</v>
      </c>
      <c r="D152" s="8" t="s">
        <v>214</v>
      </c>
      <c r="E152" s="3" t="s">
        <v>340</v>
      </c>
      <c r="F152" s="3" t="s">
        <v>215</v>
      </c>
      <c r="G152" s="3" t="s">
        <v>216</v>
      </c>
      <c r="H152" s="23">
        <v>3967.57</v>
      </c>
      <c r="I152" s="4"/>
      <c r="J152" s="4"/>
      <c r="K152" s="4"/>
      <c r="L152" s="4"/>
      <c r="M152" s="4"/>
      <c r="N152" s="4"/>
      <c r="O152" s="4"/>
      <c r="P152" s="4"/>
      <c r="Q152" s="4"/>
      <c r="R152" s="4">
        <v>3967.57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>
        <v>3967.57</v>
      </c>
      <c r="AE152" s="4"/>
      <c r="AF152" s="4"/>
      <c r="AG152" s="20"/>
      <c r="AH152" s="4"/>
      <c r="AI152" s="4">
        <f t="shared" si="14"/>
        <v>3967.57</v>
      </c>
      <c r="AJ152" s="4">
        <f t="shared" si="15"/>
        <v>3967.57</v>
      </c>
      <c r="AK152" s="4">
        <f t="shared" si="16"/>
        <v>3967.57</v>
      </c>
      <c r="AL152" s="4">
        <f t="shared" si="12"/>
        <v>0</v>
      </c>
      <c r="AM152" s="4">
        <f t="shared" si="17"/>
        <v>0</v>
      </c>
      <c r="AN152" s="4">
        <f t="shared" si="13"/>
        <v>0</v>
      </c>
    </row>
    <row r="153" spans="1:40" ht="35.1" customHeight="1" x14ac:dyDescent="0.25">
      <c r="A153" s="20">
        <v>247</v>
      </c>
      <c r="B153" s="37" t="s">
        <v>104</v>
      </c>
      <c r="C153" s="41" t="s">
        <v>137</v>
      </c>
      <c r="D153" s="8" t="s">
        <v>214</v>
      </c>
      <c r="E153" s="3" t="s">
        <v>340</v>
      </c>
      <c r="F153" s="3"/>
      <c r="G153" s="3"/>
      <c r="H153" s="23">
        <v>373.14</v>
      </c>
      <c r="I153" s="4"/>
      <c r="J153" s="4"/>
      <c r="K153" s="4"/>
      <c r="L153" s="4"/>
      <c r="M153" s="4"/>
      <c r="N153" s="4"/>
      <c r="O153" s="4"/>
      <c r="P153" s="4"/>
      <c r="Q153" s="4"/>
      <c r="R153" s="4">
        <v>373.14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>
        <v>373.14</v>
      </c>
      <c r="AE153" s="4"/>
      <c r="AF153" s="4"/>
      <c r="AG153" s="20"/>
      <c r="AH153" s="4"/>
      <c r="AI153" s="4">
        <f t="shared" si="14"/>
        <v>373.14</v>
      </c>
      <c r="AJ153" s="4">
        <f t="shared" si="15"/>
        <v>373.14</v>
      </c>
      <c r="AK153" s="4">
        <f t="shared" si="16"/>
        <v>373.14</v>
      </c>
      <c r="AL153" s="4">
        <f t="shared" si="12"/>
        <v>0</v>
      </c>
      <c r="AM153" s="4">
        <f t="shared" si="17"/>
        <v>0</v>
      </c>
      <c r="AN153" s="4">
        <f t="shared" si="13"/>
        <v>0</v>
      </c>
    </row>
    <row r="154" spans="1:40" ht="34.5" customHeight="1" x14ac:dyDescent="0.25">
      <c r="A154" s="20">
        <v>248</v>
      </c>
      <c r="B154" s="37" t="s">
        <v>104</v>
      </c>
      <c r="C154" s="41" t="s">
        <v>137</v>
      </c>
      <c r="D154" s="8" t="s">
        <v>201</v>
      </c>
      <c r="E154" s="3" t="s">
        <v>335</v>
      </c>
      <c r="F154" s="3"/>
      <c r="G154" s="3"/>
      <c r="H154" s="23">
        <v>595.44000000000005</v>
      </c>
      <c r="I154" s="4"/>
      <c r="J154" s="4"/>
      <c r="K154" s="4"/>
      <c r="L154" s="4"/>
      <c r="M154" s="4"/>
      <c r="N154" s="4"/>
      <c r="O154" s="4"/>
      <c r="P154" s="4"/>
      <c r="Q154" s="4"/>
      <c r="R154" s="4">
        <v>595.44000000000005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>
        <v>595.44000000000005</v>
      </c>
      <c r="AE154" s="4"/>
      <c r="AF154" s="4"/>
      <c r="AG154" s="20"/>
      <c r="AH154" s="4"/>
      <c r="AI154" s="4">
        <f t="shared" si="14"/>
        <v>595.44000000000005</v>
      </c>
      <c r="AJ154" s="4">
        <f t="shared" si="15"/>
        <v>595.44000000000005</v>
      </c>
      <c r="AK154" s="4">
        <f t="shared" si="16"/>
        <v>595.44000000000005</v>
      </c>
      <c r="AL154" s="4">
        <f t="shared" si="12"/>
        <v>0</v>
      </c>
      <c r="AM154" s="4">
        <f t="shared" si="17"/>
        <v>0</v>
      </c>
      <c r="AN154" s="4">
        <f t="shared" si="13"/>
        <v>0</v>
      </c>
    </row>
    <row r="155" spans="1:40" ht="35.1" customHeight="1" x14ac:dyDescent="0.25">
      <c r="A155" s="20">
        <v>249</v>
      </c>
      <c r="B155" s="37" t="s">
        <v>104</v>
      </c>
      <c r="C155" s="41" t="s">
        <v>137</v>
      </c>
      <c r="D155" s="8" t="s">
        <v>201</v>
      </c>
      <c r="E155" s="3" t="s">
        <v>335</v>
      </c>
      <c r="F155" s="3"/>
      <c r="G155" s="3"/>
      <c r="H155" s="23">
        <v>1470.11</v>
      </c>
      <c r="I155" s="4"/>
      <c r="J155" s="4"/>
      <c r="K155" s="4"/>
      <c r="L155" s="4"/>
      <c r="M155" s="4"/>
      <c r="N155" s="4"/>
      <c r="O155" s="4"/>
      <c r="P155" s="4"/>
      <c r="Q155" s="4"/>
      <c r="R155" s="4">
        <v>1470.11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>
        <v>1470.11</v>
      </c>
      <c r="AE155" s="4"/>
      <c r="AF155" s="4"/>
      <c r="AG155" s="20"/>
      <c r="AH155" s="4"/>
      <c r="AI155" s="4">
        <f t="shared" si="14"/>
        <v>1470.11</v>
      </c>
      <c r="AJ155" s="4">
        <f t="shared" si="15"/>
        <v>1470.11</v>
      </c>
      <c r="AK155" s="4">
        <f t="shared" si="16"/>
        <v>1470.11</v>
      </c>
      <c r="AL155" s="4">
        <f t="shared" si="12"/>
        <v>0</v>
      </c>
      <c r="AM155" s="4">
        <f t="shared" si="17"/>
        <v>0</v>
      </c>
      <c r="AN155" s="4">
        <f t="shared" si="13"/>
        <v>0</v>
      </c>
    </row>
    <row r="156" spans="1:40" ht="35.1" customHeight="1" x14ac:dyDescent="0.25">
      <c r="A156" s="20">
        <v>250</v>
      </c>
      <c r="B156" s="37" t="s">
        <v>104</v>
      </c>
      <c r="C156" s="41" t="s">
        <v>137</v>
      </c>
      <c r="D156" s="8" t="s">
        <v>217</v>
      </c>
      <c r="E156" s="3" t="s">
        <v>341</v>
      </c>
      <c r="F156" s="3"/>
      <c r="G156" s="3"/>
      <c r="H156" s="23">
        <v>3087.65</v>
      </c>
      <c r="I156" s="4"/>
      <c r="J156" s="4"/>
      <c r="K156" s="4"/>
      <c r="L156" s="4"/>
      <c r="M156" s="4"/>
      <c r="N156" s="4"/>
      <c r="O156" s="4"/>
      <c r="P156" s="4"/>
      <c r="Q156" s="4"/>
      <c r="R156" s="4">
        <v>3087.65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>
        <v>3087.65</v>
      </c>
      <c r="AE156" s="4"/>
      <c r="AF156" s="4"/>
      <c r="AG156" s="20"/>
      <c r="AH156" s="4"/>
      <c r="AI156" s="4">
        <f t="shared" si="14"/>
        <v>3087.65</v>
      </c>
      <c r="AJ156" s="4">
        <f t="shared" si="15"/>
        <v>3087.65</v>
      </c>
      <c r="AK156" s="4">
        <f t="shared" si="16"/>
        <v>3087.65</v>
      </c>
      <c r="AL156" s="4">
        <f t="shared" si="12"/>
        <v>0</v>
      </c>
      <c r="AM156" s="4">
        <f t="shared" si="17"/>
        <v>0</v>
      </c>
      <c r="AN156" s="4">
        <f t="shared" si="13"/>
        <v>0</v>
      </c>
    </row>
    <row r="157" spans="1:40" ht="35.1" customHeight="1" x14ac:dyDescent="0.25">
      <c r="A157" s="20">
        <v>251</v>
      </c>
      <c r="B157" s="37" t="s">
        <v>104</v>
      </c>
      <c r="C157" s="41" t="s">
        <v>137</v>
      </c>
      <c r="D157" s="8" t="s">
        <v>217</v>
      </c>
      <c r="E157" s="3" t="s">
        <v>342</v>
      </c>
      <c r="F157" s="3"/>
      <c r="G157" s="3"/>
      <c r="H157" s="23">
        <v>173.95</v>
      </c>
      <c r="I157" s="4"/>
      <c r="J157" s="4"/>
      <c r="K157" s="4"/>
      <c r="L157" s="4"/>
      <c r="M157" s="4"/>
      <c r="N157" s="4"/>
      <c r="O157" s="4"/>
      <c r="P157" s="4"/>
      <c r="Q157" s="4"/>
      <c r="R157" s="4">
        <v>173.95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>
        <v>173.95</v>
      </c>
      <c r="AE157" s="4"/>
      <c r="AF157" s="4"/>
      <c r="AG157" s="20"/>
      <c r="AH157" s="4"/>
      <c r="AI157" s="4">
        <f t="shared" si="14"/>
        <v>173.95</v>
      </c>
      <c r="AJ157" s="4">
        <f t="shared" si="15"/>
        <v>173.95</v>
      </c>
      <c r="AK157" s="4">
        <f t="shared" si="16"/>
        <v>173.95</v>
      </c>
      <c r="AL157" s="4">
        <f t="shared" si="12"/>
        <v>0</v>
      </c>
      <c r="AM157" s="4">
        <f t="shared" si="17"/>
        <v>0</v>
      </c>
      <c r="AN157" s="4">
        <f t="shared" si="13"/>
        <v>0</v>
      </c>
    </row>
    <row r="158" spans="1:40" ht="35.1" customHeight="1" x14ac:dyDescent="0.25">
      <c r="A158" s="20">
        <v>252</v>
      </c>
      <c r="B158" s="37" t="s">
        <v>104</v>
      </c>
      <c r="C158" s="41" t="s">
        <v>146</v>
      </c>
      <c r="D158" s="8" t="s">
        <v>145</v>
      </c>
      <c r="E158" s="3" t="s">
        <v>333</v>
      </c>
      <c r="F158" s="3"/>
      <c r="G158" s="3"/>
      <c r="H158" s="23">
        <v>2311.38</v>
      </c>
      <c r="I158" s="4"/>
      <c r="J158" s="4"/>
      <c r="K158" s="4"/>
      <c r="L158" s="4"/>
      <c r="M158" s="4"/>
      <c r="N158" s="4"/>
      <c r="O158" s="4"/>
      <c r="P158" s="4"/>
      <c r="Q158" s="4"/>
      <c r="R158" s="4">
        <v>2311.38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>
        <v>2311.38</v>
      </c>
      <c r="AE158" s="4"/>
      <c r="AF158" s="4"/>
      <c r="AG158" s="20"/>
      <c r="AH158" s="4"/>
      <c r="AI158" s="4">
        <f t="shared" si="14"/>
        <v>2311.38</v>
      </c>
      <c r="AJ158" s="4">
        <f t="shared" si="15"/>
        <v>2311.38</v>
      </c>
      <c r="AK158" s="4">
        <f t="shared" si="16"/>
        <v>2311.38</v>
      </c>
      <c r="AL158" s="4">
        <f t="shared" si="12"/>
        <v>0</v>
      </c>
      <c r="AM158" s="4">
        <f t="shared" si="17"/>
        <v>0</v>
      </c>
      <c r="AN158" s="4">
        <f t="shared" si="13"/>
        <v>0</v>
      </c>
    </row>
    <row r="159" spans="1:40" ht="35.1" customHeight="1" x14ac:dyDescent="0.25">
      <c r="A159" s="20">
        <v>256</v>
      </c>
      <c r="B159" s="37" t="s">
        <v>104</v>
      </c>
      <c r="C159" s="41" t="s">
        <v>137</v>
      </c>
      <c r="D159" s="8" t="s">
        <v>218</v>
      </c>
      <c r="E159" s="3" t="s">
        <v>343</v>
      </c>
      <c r="F159" s="3"/>
      <c r="G159" s="3"/>
      <c r="H159" s="23">
        <v>169.24</v>
      </c>
      <c r="I159" s="4"/>
      <c r="J159" s="4"/>
      <c r="K159" s="4"/>
      <c r="L159" s="4"/>
      <c r="M159" s="4"/>
      <c r="N159" s="4"/>
      <c r="O159" s="4"/>
      <c r="P159" s="4"/>
      <c r="Q159" s="4"/>
      <c r="R159" s="4">
        <v>169.24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169.24</v>
      </c>
      <c r="AE159" s="4"/>
      <c r="AF159" s="4"/>
      <c r="AG159" s="20"/>
      <c r="AH159" s="4"/>
      <c r="AI159" s="4">
        <f t="shared" si="14"/>
        <v>169.24</v>
      </c>
      <c r="AJ159" s="4">
        <f t="shared" si="15"/>
        <v>169.24</v>
      </c>
      <c r="AK159" s="4">
        <f t="shared" si="16"/>
        <v>169.24</v>
      </c>
      <c r="AL159" s="4">
        <f t="shared" si="12"/>
        <v>0</v>
      </c>
      <c r="AM159" s="4">
        <f t="shared" si="17"/>
        <v>0</v>
      </c>
      <c r="AN159" s="4">
        <f t="shared" si="13"/>
        <v>0</v>
      </c>
    </row>
    <row r="160" spans="1:40" ht="35.1" customHeight="1" x14ac:dyDescent="0.25">
      <c r="A160" s="20">
        <v>257</v>
      </c>
      <c r="B160" s="37" t="s">
        <v>104</v>
      </c>
      <c r="C160" s="41" t="s">
        <v>137</v>
      </c>
      <c r="D160" s="8" t="s">
        <v>218</v>
      </c>
      <c r="E160" s="3" t="s">
        <v>343</v>
      </c>
      <c r="F160" s="3"/>
      <c r="G160" s="3"/>
      <c r="H160" s="23">
        <v>1805.16</v>
      </c>
      <c r="I160" s="4"/>
      <c r="J160" s="4"/>
      <c r="K160" s="4"/>
      <c r="L160" s="4"/>
      <c r="M160" s="4"/>
      <c r="N160" s="4"/>
      <c r="O160" s="4"/>
      <c r="P160" s="4"/>
      <c r="Q160" s="4"/>
      <c r="R160" s="4">
        <v>1805.16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>
        <v>1805.16</v>
      </c>
      <c r="AE160" s="4"/>
      <c r="AF160" s="4"/>
      <c r="AG160" s="20"/>
      <c r="AH160" s="4"/>
      <c r="AI160" s="4">
        <f t="shared" si="14"/>
        <v>1805.16</v>
      </c>
      <c r="AJ160" s="4">
        <f t="shared" si="15"/>
        <v>1805.16</v>
      </c>
      <c r="AK160" s="4">
        <f t="shared" si="16"/>
        <v>1805.16</v>
      </c>
      <c r="AL160" s="4">
        <f t="shared" si="12"/>
        <v>0</v>
      </c>
      <c r="AM160" s="4">
        <f t="shared" si="17"/>
        <v>0</v>
      </c>
      <c r="AN160" s="4">
        <f t="shared" si="13"/>
        <v>0</v>
      </c>
    </row>
    <row r="161" spans="1:40" ht="35.1" customHeight="1" x14ac:dyDescent="0.25">
      <c r="A161" s="13">
        <v>258</v>
      </c>
      <c r="B161" s="37" t="s">
        <v>104</v>
      </c>
      <c r="C161" s="41" t="s">
        <v>137</v>
      </c>
      <c r="D161" s="8" t="s">
        <v>139</v>
      </c>
      <c r="E161" s="3" t="s">
        <v>344</v>
      </c>
      <c r="F161" s="3"/>
      <c r="G161" s="3"/>
      <c r="H161" s="23">
        <v>2835.93</v>
      </c>
      <c r="I161" s="4"/>
      <c r="J161" s="4"/>
      <c r="K161" s="4"/>
      <c r="L161" s="4"/>
      <c r="M161" s="4"/>
      <c r="N161" s="4"/>
      <c r="O161" s="4"/>
      <c r="P161" s="4"/>
      <c r="Q161" s="4"/>
      <c r="R161" s="4">
        <v>2835.93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>
        <v>2835.93</v>
      </c>
      <c r="AE161" s="4"/>
      <c r="AF161" s="4"/>
      <c r="AG161" s="20"/>
      <c r="AH161" s="4"/>
      <c r="AI161" s="4">
        <f t="shared" si="14"/>
        <v>2835.93</v>
      </c>
      <c r="AJ161" s="4">
        <f t="shared" si="15"/>
        <v>2835.93</v>
      </c>
      <c r="AK161" s="4">
        <f t="shared" si="16"/>
        <v>2835.93</v>
      </c>
      <c r="AL161" s="4">
        <f t="shared" ref="AL161:AL224" si="18">(AJ161-AK161)+(AI161-AJ161)</f>
        <v>0</v>
      </c>
      <c r="AM161" s="4">
        <f t="shared" si="17"/>
        <v>0</v>
      </c>
      <c r="AN161" s="4">
        <f t="shared" ref="AN161:AN224" si="19">AI161-AJ161</f>
        <v>0</v>
      </c>
    </row>
    <row r="162" spans="1:40" ht="35.1" customHeight="1" x14ac:dyDescent="0.25">
      <c r="A162" s="13">
        <v>259</v>
      </c>
      <c r="B162" s="37" t="s">
        <v>104</v>
      </c>
      <c r="C162" s="41" t="s">
        <v>137</v>
      </c>
      <c r="D162" s="8" t="s">
        <v>139</v>
      </c>
      <c r="E162" s="3" t="s">
        <v>345</v>
      </c>
      <c r="F162" s="3"/>
      <c r="G162" s="3"/>
      <c r="H162" s="23">
        <v>1980.77</v>
      </c>
      <c r="I162" s="4"/>
      <c r="J162" s="4"/>
      <c r="K162" s="4"/>
      <c r="L162" s="4"/>
      <c r="M162" s="4"/>
      <c r="N162" s="4"/>
      <c r="O162" s="4"/>
      <c r="P162" s="4"/>
      <c r="Q162" s="4"/>
      <c r="R162" s="4">
        <v>1980.77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>
        <v>1980.77</v>
      </c>
      <c r="AE162" s="4"/>
      <c r="AF162" s="4"/>
      <c r="AG162" s="20"/>
      <c r="AH162" s="4"/>
      <c r="AI162" s="4">
        <f t="shared" si="14"/>
        <v>1980.77</v>
      </c>
      <c r="AJ162" s="4">
        <f t="shared" si="15"/>
        <v>1980.77</v>
      </c>
      <c r="AK162" s="4">
        <f t="shared" si="16"/>
        <v>1980.77</v>
      </c>
      <c r="AL162" s="4">
        <f t="shared" si="18"/>
        <v>0</v>
      </c>
      <c r="AM162" s="4">
        <f t="shared" si="17"/>
        <v>0</v>
      </c>
      <c r="AN162" s="4">
        <f t="shared" si="19"/>
        <v>0</v>
      </c>
    </row>
    <row r="163" spans="1:40" ht="35.1" customHeight="1" x14ac:dyDescent="0.25">
      <c r="A163" s="13">
        <v>260</v>
      </c>
      <c r="B163" s="37" t="s">
        <v>104</v>
      </c>
      <c r="C163" s="41" t="s">
        <v>137</v>
      </c>
      <c r="D163" s="8" t="s">
        <v>138</v>
      </c>
      <c r="E163" s="3" t="s">
        <v>346</v>
      </c>
      <c r="F163" s="3"/>
      <c r="G163" s="3"/>
      <c r="H163" s="23">
        <v>1595.84</v>
      </c>
      <c r="I163" s="4"/>
      <c r="J163" s="4"/>
      <c r="K163" s="4"/>
      <c r="L163" s="4"/>
      <c r="M163" s="4"/>
      <c r="N163" s="4"/>
      <c r="O163" s="4"/>
      <c r="P163" s="4"/>
      <c r="Q163" s="4"/>
      <c r="R163" s="4">
        <v>1595.84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>
        <v>1595.84</v>
      </c>
      <c r="AE163" s="4"/>
      <c r="AF163" s="4"/>
      <c r="AG163" s="20"/>
      <c r="AH163" s="4"/>
      <c r="AI163" s="4">
        <f t="shared" si="14"/>
        <v>1595.84</v>
      </c>
      <c r="AJ163" s="4">
        <f t="shared" si="15"/>
        <v>1595.84</v>
      </c>
      <c r="AK163" s="4">
        <f t="shared" si="16"/>
        <v>1595.84</v>
      </c>
      <c r="AL163" s="4">
        <f t="shared" si="18"/>
        <v>0</v>
      </c>
      <c r="AM163" s="4">
        <f t="shared" si="17"/>
        <v>0</v>
      </c>
      <c r="AN163" s="4">
        <f t="shared" si="19"/>
        <v>0</v>
      </c>
    </row>
    <row r="164" spans="1:40" ht="57.75" customHeight="1" x14ac:dyDescent="0.25">
      <c r="A164" s="13">
        <v>261</v>
      </c>
      <c r="B164" s="37" t="s">
        <v>104</v>
      </c>
      <c r="C164" s="41" t="s">
        <v>137</v>
      </c>
      <c r="D164" s="8" t="s">
        <v>138</v>
      </c>
      <c r="E164" s="3" t="s">
        <v>347</v>
      </c>
      <c r="F164" s="3"/>
      <c r="G164" s="3"/>
      <c r="H164" s="23">
        <v>2338.4899999999998</v>
      </c>
      <c r="I164" s="4"/>
      <c r="J164" s="4"/>
      <c r="K164" s="4"/>
      <c r="L164" s="4"/>
      <c r="M164" s="4"/>
      <c r="N164" s="4"/>
      <c r="O164" s="4"/>
      <c r="P164" s="4"/>
      <c r="Q164" s="4"/>
      <c r="R164" s="4">
        <v>2338.4899999999998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2338.4899999999998</v>
      </c>
      <c r="AE164" s="4"/>
      <c r="AF164" s="4"/>
      <c r="AG164" s="20"/>
      <c r="AH164" s="4"/>
      <c r="AI164" s="4">
        <f t="shared" si="14"/>
        <v>2338.4899999999998</v>
      </c>
      <c r="AJ164" s="4">
        <f t="shared" si="15"/>
        <v>2338.4899999999998</v>
      </c>
      <c r="AK164" s="4">
        <f t="shared" si="16"/>
        <v>2338.4899999999998</v>
      </c>
      <c r="AL164" s="4">
        <f t="shared" si="18"/>
        <v>0</v>
      </c>
      <c r="AM164" s="4">
        <f t="shared" si="17"/>
        <v>0</v>
      </c>
      <c r="AN164" s="4">
        <f t="shared" si="19"/>
        <v>0</v>
      </c>
    </row>
    <row r="165" spans="1:40" ht="30" customHeight="1" x14ac:dyDescent="0.25">
      <c r="A165" s="13">
        <v>262</v>
      </c>
      <c r="B165" s="37" t="s">
        <v>104</v>
      </c>
      <c r="C165" s="41" t="s">
        <v>137</v>
      </c>
      <c r="D165" s="8" t="s">
        <v>219</v>
      </c>
      <c r="E165" s="3" t="s">
        <v>348</v>
      </c>
      <c r="F165" s="3"/>
      <c r="G165" s="3"/>
      <c r="H165" s="23">
        <v>947.91</v>
      </c>
      <c r="I165" s="4"/>
      <c r="J165" s="4"/>
      <c r="K165" s="4"/>
      <c r="L165" s="4"/>
      <c r="M165" s="4"/>
      <c r="N165" s="4"/>
      <c r="O165" s="4"/>
      <c r="P165" s="4"/>
      <c r="Q165" s="4"/>
      <c r="R165" s="4">
        <v>947.91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>
        <v>947.91</v>
      </c>
      <c r="AE165" s="4"/>
      <c r="AF165" s="4"/>
      <c r="AG165" s="20"/>
      <c r="AH165" s="4"/>
      <c r="AI165" s="4">
        <f t="shared" si="14"/>
        <v>947.91</v>
      </c>
      <c r="AJ165" s="4">
        <f t="shared" si="15"/>
        <v>947.91</v>
      </c>
      <c r="AK165" s="4">
        <f t="shared" si="16"/>
        <v>947.91</v>
      </c>
      <c r="AL165" s="4">
        <f t="shared" si="18"/>
        <v>0</v>
      </c>
      <c r="AM165" s="4">
        <f t="shared" si="17"/>
        <v>0</v>
      </c>
      <c r="AN165" s="4">
        <f t="shared" si="19"/>
        <v>0</v>
      </c>
    </row>
    <row r="166" spans="1:40" ht="30" customHeight="1" x14ac:dyDescent="0.25">
      <c r="A166" s="13">
        <v>263</v>
      </c>
      <c r="B166" s="37" t="s">
        <v>104</v>
      </c>
      <c r="C166" s="41" t="s">
        <v>137</v>
      </c>
      <c r="D166" s="8" t="s">
        <v>219</v>
      </c>
      <c r="E166" s="3" t="s">
        <v>348</v>
      </c>
      <c r="F166" s="3"/>
      <c r="G166" s="3"/>
      <c r="H166" s="23">
        <v>473.96</v>
      </c>
      <c r="I166" s="4"/>
      <c r="J166" s="4"/>
      <c r="K166" s="4"/>
      <c r="L166" s="4"/>
      <c r="M166" s="4"/>
      <c r="N166" s="4"/>
      <c r="O166" s="4"/>
      <c r="P166" s="4"/>
      <c r="Q166" s="4"/>
      <c r="R166" s="4">
        <v>473.96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>
        <v>473.96</v>
      </c>
      <c r="AE166" s="4"/>
      <c r="AF166" s="4"/>
      <c r="AG166" s="20"/>
      <c r="AH166" s="4"/>
      <c r="AI166" s="4">
        <f t="shared" si="14"/>
        <v>473.96</v>
      </c>
      <c r="AJ166" s="4">
        <f t="shared" si="15"/>
        <v>473.96</v>
      </c>
      <c r="AK166" s="4">
        <f t="shared" si="16"/>
        <v>473.96</v>
      </c>
      <c r="AL166" s="4">
        <f t="shared" si="18"/>
        <v>0</v>
      </c>
      <c r="AM166" s="4">
        <f t="shared" si="17"/>
        <v>0</v>
      </c>
      <c r="AN166" s="4">
        <f t="shared" si="19"/>
        <v>0</v>
      </c>
    </row>
    <row r="167" spans="1:40" ht="30" customHeight="1" x14ac:dyDescent="0.25">
      <c r="A167" s="13">
        <v>266</v>
      </c>
      <c r="B167" s="37" t="s">
        <v>104</v>
      </c>
      <c r="C167" s="41" t="s">
        <v>137</v>
      </c>
      <c r="D167" s="8" t="s">
        <v>220</v>
      </c>
      <c r="E167" s="3" t="s">
        <v>349</v>
      </c>
      <c r="F167" s="3"/>
      <c r="G167" s="3"/>
      <c r="H167" s="23">
        <v>1077.4100000000001</v>
      </c>
      <c r="I167" s="4"/>
      <c r="J167" s="4"/>
      <c r="K167" s="4"/>
      <c r="L167" s="4"/>
      <c r="M167" s="4"/>
      <c r="N167" s="4"/>
      <c r="O167" s="4"/>
      <c r="P167" s="4"/>
      <c r="Q167" s="4"/>
      <c r="R167" s="4">
        <v>1077.4100000000001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1077.4100000000001</v>
      </c>
      <c r="AE167" s="4"/>
      <c r="AF167" s="4"/>
      <c r="AG167" s="20"/>
      <c r="AH167" s="4"/>
      <c r="AI167" s="4">
        <f t="shared" si="14"/>
        <v>1077.4100000000001</v>
      </c>
      <c r="AJ167" s="4">
        <f t="shared" si="15"/>
        <v>1077.4100000000001</v>
      </c>
      <c r="AK167" s="4">
        <f t="shared" si="16"/>
        <v>1077.4100000000001</v>
      </c>
      <c r="AL167" s="4">
        <f t="shared" si="18"/>
        <v>0</v>
      </c>
      <c r="AM167" s="4">
        <f t="shared" si="17"/>
        <v>0</v>
      </c>
      <c r="AN167" s="4">
        <f t="shared" si="19"/>
        <v>0</v>
      </c>
    </row>
    <row r="168" spans="1:40" ht="30" customHeight="1" x14ac:dyDescent="0.25">
      <c r="A168" s="13">
        <v>267</v>
      </c>
      <c r="B168" s="37" t="s">
        <v>104</v>
      </c>
      <c r="C168" s="41" t="s">
        <v>137</v>
      </c>
      <c r="D168" s="8" t="s">
        <v>220</v>
      </c>
      <c r="E168" s="3" t="s">
        <v>350</v>
      </c>
      <c r="F168" s="3"/>
      <c r="G168" s="3"/>
      <c r="H168" s="23">
        <v>5582.8</v>
      </c>
      <c r="I168" s="4"/>
      <c r="J168" s="4"/>
      <c r="K168" s="4"/>
      <c r="L168" s="4"/>
      <c r="M168" s="4"/>
      <c r="N168" s="4"/>
      <c r="O168" s="4"/>
      <c r="P168" s="4"/>
      <c r="Q168" s="4"/>
      <c r="R168" s="4">
        <v>5582.8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>
        <v>5582.8</v>
      </c>
      <c r="AE168" s="4"/>
      <c r="AF168" s="4"/>
      <c r="AG168" s="20"/>
      <c r="AH168" s="4"/>
      <c r="AI168" s="4">
        <f t="shared" si="14"/>
        <v>5582.8</v>
      </c>
      <c r="AJ168" s="4">
        <f t="shared" si="15"/>
        <v>5582.8</v>
      </c>
      <c r="AK168" s="4">
        <f t="shared" si="16"/>
        <v>5582.8</v>
      </c>
      <c r="AL168" s="4">
        <f t="shared" si="18"/>
        <v>0</v>
      </c>
      <c r="AM168" s="4">
        <f t="shared" si="17"/>
        <v>0</v>
      </c>
      <c r="AN168" s="4">
        <f t="shared" si="19"/>
        <v>0</v>
      </c>
    </row>
    <row r="169" spans="1:40" ht="30" customHeight="1" x14ac:dyDescent="0.25">
      <c r="A169" s="13">
        <v>268</v>
      </c>
      <c r="B169" s="37" t="s">
        <v>104</v>
      </c>
      <c r="C169" s="41" t="s">
        <v>137</v>
      </c>
      <c r="D169" s="8" t="s">
        <v>221</v>
      </c>
      <c r="E169" s="3" t="s">
        <v>276</v>
      </c>
      <c r="F169" s="3"/>
      <c r="G169" s="3"/>
      <c r="H169" s="23">
        <v>3241.07</v>
      </c>
      <c r="I169" s="4"/>
      <c r="J169" s="4"/>
      <c r="K169" s="4"/>
      <c r="L169" s="4"/>
      <c r="M169" s="4"/>
      <c r="N169" s="4"/>
      <c r="O169" s="4"/>
      <c r="P169" s="4"/>
      <c r="Q169" s="4"/>
      <c r="R169" s="4">
        <v>3241.07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>
        <v>3241.07</v>
      </c>
      <c r="AE169" s="4"/>
      <c r="AF169" s="4"/>
      <c r="AG169" s="20"/>
      <c r="AH169" s="4"/>
      <c r="AI169" s="4">
        <f t="shared" si="14"/>
        <v>3241.07</v>
      </c>
      <c r="AJ169" s="4">
        <f t="shared" si="15"/>
        <v>3241.07</v>
      </c>
      <c r="AK169" s="4">
        <f t="shared" si="16"/>
        <v>3241.07</v>
      </c>
      <c r="AL169" s="4">
        <f t="shared" si="18"/>
        <v>0</v>
      </c>
      <c r="AM169" s="4">
        <f t="shared" si="17"/>
        <v>0</v>
      </c>
      <c r="AN169" s="4">
        <f t="shared" si="19"/>
        <v>0</v>
      </c>
    </row>
    <row r="170" spans="1:40" ht="30" customHeight="1" x14ac:dyDescent="0.25">
      <c r="A170" s="13">
        <v>269</v>
      </c>
      <c r="B170" s="37" t="s">
        <v>104</v>
      </c>
      <c r="C170" s="41" t="s">
        <v>137</v>
      </c>
      <c r="D170" s="8" t="s">
        <v>221</v>
      </c>
      <c r="E170" s="3" t="s">
        <v>351</v>
      </c>
      <c r="F170" s="3"/>
      <c r="G170" s="3"/>
      <c r="H170" s="23">
        <v>2373.58</v>
      </c>
      <c r="I170" s="4"/>
      <c r="J170" s="4"/>
      <c r="K170" s="4"/>
      <c r="L170" s="4"/>
      <c r="M170" s="4"/>
      <c r="N170" s="4"/>
      <c r="O170" s="4"/>
      <c r="P170" s="4"/>
      <c r="Q170" s="4"/>
      <c r="R170" s="4">
        <v>2373.58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>
        <v>2373.58</v>
      </c>
      <c r="AE170" s="4"/>
      <c r="AF170" s="4"/>
      <c r="AG170" s="20"/>
      <c r="AH170" s="4"/>
      <c r="AI170" s="4">
        <f t="shared" si="14"/>
        <v>2373.58</v>
      </c>
      <c r="AJ170" s="4">
        <f t="shared" si="15"/>
        <v>2373.58</v>
      </c>
      <c r="AK170" s="4">
        <f t="shared" si="16"/>
        <v>2373.58</v>
      </c>
      <c r="AL170" s="4">
        <f t="shared" si="18"/>
        <v>0</v>
      </c>
      <c r="AM170" s="4">
        <f t="shared" si="17"/>
        <v>0</v>
      </c>
      <c r="AN170" s="4">
        <f t="shared" si="19"/>
        <v>0</v>
      </c>
    </row>
    <row r="171" spans="1:40" ht="30" customHeight="1" x14ac:dyDescent="0.25">
      <c r="A171" s="13">
        <v>272</v>
      </c>
      <c r="B171" s="37" t="s">
        <v>104</v>
      </c>
      <c r="C171" s="41" t="s">
        <v>210</v>
      </c>
      <c r="D171" s="8" t="s">
        <v>222</v>
      </c>
      <c r="E171" s="3" t="s">
        <v>314</v>
      </c>
      <c r="F171" s="3"/>
      <c r="G171" s="3"/>
      <c r="H171" s="23">
        <v>5000</v>
      </c>
      <c r="I171" s="4"/>
      <c r="J171" s="4"/>
      <c r="K171" s="4"/>
      <c r="L171" s="4"/>
      <c r="M171" s="4"/>
      <c r="N171" s="4"/>
      <c r="O171" s="4"/>
      <c r="P171" s="4"/>
      <c r="Q171" s="4"/>
      <c r="R171" s="4">
        <v>5000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>
        <v>5000</v>
      </c>
      <c r="AE171" s="4"/>
      <c r="AF171" s="4"/>
      <c r="AG171" s="20"/>
      <c r="AH171" s="4"/>
      <c r="AI171" s="4">
        <f t="shared" si="14"/>
        <v>5000</v>
      </c>
      <c r="AJ171" s="4">
        <f t="shared" si="15"/>
        <v>5000</v>
      </c>
      <c r="AK171" s="4">
        <f t="shared" si="16"/>
        <v>5000</v>
      </c>
      <c r="AL171" s="4">
        <f t="shared" si="18"/>
        <v>0</v>
      </c>
      <c r="AM171" s="4">
        <f t="shared" si="17"/>
        <v>0</v>
      </c>
      <c r="AN171" s="4">
        <f t="shared" si="19"/>
        <v>0</v>
      </c>
    </row>
    <row r="172" spans="1:40" ht="30" customHeight="1" x14ac:dyDescent="0.25">
      <c r="A172" s="13">
        <v>273</v>
      </c>
      <c r="B172" s="37" t="s">
        <v>104</v>
      </c>
      <c r="C172" s="41" t="s">
        <v>137</v>
      </c>
      <c r="D172" s="8" t="s">
        <v>223</v>
      </c>
      <c r="E172" s="3" t="s">
        <v>277</v>
      </c>
      <c r="F172" s="3"/>
      <c r="G172" s="3"/>
      <c r="H172" s="23">
        <v>1183.45</v>
      </c>
      <c r="I172" s="4"/>
      <c r="J172" s="4"/>
      <c r="K172" s="4"/>
      <c r="L172" s="4"/>
      <c r="M172" s="4"/>
      <c r="N172" s="4"/>
      <c r="O172" s="4"/>
      <c r="P172" s="4"/>
      <c r="Q172" s="4"/>
      <c r="R172" s="23">
        <v>1183.45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23">
        <v>1183.45</v>
      </c>
      <c r="AE172" s="4"/>
      <c r="AF172" s="4"/>
      <c r="AG172" s="20"/>
      <c r="AH172" s="4"/>
      <c r="AI172" s="4">
        <f t="shared" si="14"/>
        <v>1183.45</v>
      </c>
      <c r="AJ172" s="4">
        <f t="shared" si="15"/>
        <v>1183.45</v>
      </c>
      <c r="AK172" s="4">
        <f t="shared" si="16"/>
        <v>1183.45</v>
      </c>
      <c r="AL172" s="4">
        <f t="shared" si="18"/>
        <v>0</v>
      </c>
      <c r="AM172" s="4">
        <f t="shared" si="17"/>
        <v>0</v>
      </c>
      <c r="AN172" s="4">
        <f t="shared" si="19"/>
        <v>0</v>
      </c>
    </row>
    <row r="173" spans="1:40" ht="30" customHeight="1" x14ac:dyDescent="0.25">
      <c r="A173" s="13">
        <v>274</v>
      </c>
      <c r="B173" s="37" t="s">
        <v>104</v>
      </c>
      <c r="C173" s="41" t="s">
        <v>137</v>
      </c>
      <c r="D173" s="8" t="s">
        <v>223</v>
      </c>
      <c r="E173" s="3" t="s">
        <v>277</v>
      </c>
      <c r="F173" s="3"/>
      <c r="G173" s="3"/>
      <c r="H173" s="23">
        <v>2046.17</v>
      </c>
      <c r="I173" s="4"/>
      <c r="J173" s="4"/>
      <c r="K173" s="4"/>
      <c r="L173" s="4"/>
      <c r="M173" s="4"/>
      <c r="N173" s="4"/>
      <c r="O173" s="4"/>
      <c r="P173" s="4"/>
      <c r="Q173" s="4"/>
      <c r="R173" s="23">
        <v>2046.17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23">
        <v>2046.17</v>
      </c>
      <c r="AE173" s="4"/>
      <c r="AF173" s="4"/>
      <c r="AG173" s="20"/>
      <c r="AH173" s="4"/>
      <c r="AI173" s="4">
        <f t="shared" si="14"/>
        <v>2046.17</v>
      </c>
      <c r="AJ173" s="4">
        <f t="shared" si="15"/>
        <v>2046.17</v>
      </c>
      <c r="AK173" s="4">
        <f t="shared" si="16"/>
        <v>2046.17</v>
      </c>
      <c r="AL173" s="4">
        <f t="shared" si="18"/>
        <v>0</v>
      </c>
      <c r="AM173" s="4">
        <f t="shared" si="17"/>
        <v>0</v>
      </c>
      <c r="AN173" s="4">
        <f t="shared" si="19"/>
        <v>0</v>
      </c>
    </row>
    <row r="174" spans="1:40" ht="30" customHeight="1" x14ac:dyDescent="0.25">
      <c r="A174" s="13">
        <v>275</v>
      </c>
      <c r="B174" s="37" t="s">
        <v>104</v>
      </c>
      <c r="C174" s="41" t="s">
        <v>137</v>
      </c>
      <c r="D174" s="8" t="s">
        <v>224</v>
      </c>
      <c r="E174" s="3" t="s">
        <v>352</v>
      </c>
      <c r="F174" s="3"/>
      <c r="G174" s="3"/>
      <c r="H174" s="23">
        <v>733.33</v>
      </c>
      <c r="I174" s="4"/>
      <c r="J174" s="4"/>
      <c r="K174" s="4"/>
      <c r="L174" s="4"/>
      <c r="M174" s="4"/>
      <c r="N174" s="4"/>
      <c r="O174" s="4"/>
      <c r="P174" s="4"/>
      <c r="Q174" s="4"/>
      <c r="R174" s="23">
        <v>733.33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23">
        <v>733.33</v>
      </c>
      <c r="AE174" s="4"/>
      <c r="AF174" s="4"/>
      <c r="AG174" s="20"/>
      <c r="AH174" s="4"/>
      <c r="AI174" s="4">
        <f t="shared" si="14"/>
        <v>733.33</v>
      </c>
      <c r="AJ174" s="4">
        <f t="shared" si="15"/>
        <v>733.33</v>
      </c>
      <c r="AK174" s="4">
        <f t="shared" si="16"/>
        <v>733.33</v>
      </c>
      <c r="AL174" s="4">
        <f t="shared" si="18"/>
        <v>0</v>
      </c>
      <c r="AM174" s="4">
        <f t="shared" si="17"/>
        <v>0</v>
      </c>
      <c r="AN174" s="4">
        <f t="shared" si="19"/>
        <v>0</v>
      </c>
    </row>
    <row r="175" spans="1:40" ht="30" customHeight="1" x14ac:dyDescent="0.25">
      <c r="A175" s="13">
        <v>276</v>
      </c>
      <c r="B175" s="37" t="s">
        <v>104</v>
      </c>
      <c r="C175" s="41" t="s">
        <v>137</v>
      </c>
      <c r="D175" s="8" t="s">
        <v>224</v>
      </c>
      <c r="E175" s="3" t="s">
        <v>352</v>
      </c>
      <c r="F175" s="3"/>
      <c r="G175" s="3"/>
      <c r="H175" s="23">
        <v>550</v>
      </c>
      <c r="I175" s="4"/>
      <c r="J175" s="4"/>
      <c r="K175" s="4"/>
      <c r="L175" s="4"/>
      <c r="M175" s="4"/>
      <c r="N175" s="4"/>
      <c r="O175" s="4"/>
      <c r="P175" s="4"/>
      <c r="Q175" s="4"/>
      <c r="R175" s="23">
        <v>550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23">
        <v>550</v>
      </c>
      <c r="AE175" s="4"/>
      <c r="AF175" s="4"/>
      <c r="AG175" s="20"/>
      <c r="AH175" s="4"/>
      <c r="AI175" s="4">
        <f t="shared" si="14"/>
        <v>550</v>
      </c>
      <c r="AJ175" s="4">
        <f t="shared" si="15"/>
        <v>550</v>
      </c>
      <c r="AK175" s="4">
        <f t="shared" si="16"/>
        <v>550</v>
      </c>
      <c r="AL175" s="4">
        <f t="shared" si="18"/>
        <v>0</v>
      </c>
      <c r="AM175" s="4">
        <f t="shared" si="17"/>
        <v>0</v>
      </c>
      <c r="AN175" s="4">
        <f t="shared" si="19"/>
        <v>0</v>
      </c>
    </row>
    <row r="176" spans="1:40" ht="30" customHeight="1" x14ac:dyDescent="0.25">
      <c r="A176" s="13">
        <v>280</v>
      </c>
      <c r="B176" s="37" t="s">
        <v>104</v>
      </c>
      <c r="C176" s="41" t="s">
        <v>137</v>
      </c>
      <c r="D176" s="8" t="s">
        <v>225</v>
      </c>
      <c r="E176" s="3" t="s">
        <v>353</v>
      </c>
      <c r="F176" s="3"/>
      <c r="G176" s="3"/>
      <c r="H176" s="23">
        <v>609.89</v>
      </c>
      <c r="I176" s="4"/>
      <c r="J176" s="4"/>
      <c r="K176" s="4"/>
      <c r="L176" s="4"/>
      <c r="M176" s="4"/>
      <c r="N176" s="4"/>
      <c r="O176" s="4"/>
      <c r="P176" s="4"/>
      <c r="Q176" s="4"/>
      <c r="R176" s="4">
        <v>609.89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>
        <v>609.89</v>
      </c>
      <c r="AE176" s="4"/>
      <c r="AF176" s="4"/>
      <c r="AG176" s="20"/>
      <c r="AH176" s="4"/>
      <c r="AI176" s="4">
        <f t="shared" si="14"/>
        <v>609.89</v>
      </c>
      <c r="AJ176" s="4">
        <f t="shared" si="15"/>
        <v>609.89</v>
      </c>
      <c r="AK176" s="4">
        <f t="shared" si="16"/>
        <v>609.89</v>
      </c>
      <c r="AL176" s="4">
        <f t="shared" si="18"/>
        <v>0</v>
      </c>
      <c r="AM176" s="4">
        <f t="shared" si="17"/>
        <v>0</v>
      </c>
      <c r="AN176" s="4">
        <f t="shared" si="19"/>
        <v>0</v>
      </c>
    </row>
    <row r="177" spans="1:40" ht="30" customHeight="1" x14ac:dyDescent="0.25">
      <c r="A177" s="13">
        <v>281</v>
      </c>
      <c r="B177" s="37" t="s">
        <v>104</v>
      </c>
      <c r="C177" s="41" t="s">
        <v>137</v>
      </c>
      <c r="D177" s="8" t="s">
        <v>225</v>
      </c>
      <c r="E177" s="3" t="s">
        <v>353</v>
      </c>
      <c r="F177" s="3"/>
      <c r="G177" s="3"/>
      <c r="H177" s="23">
        <v>244.44</v>
      </c>
      <c r="I177" s="4"/>
      <c r="J177" s="4"/>
      <c r="K177" s="4"/>
      <c r="L177" s="4"/>
      <c r="M177" s="4"/>
      <c r="N177" s="4"/>
      <c r="O177" s="4"/>
      <c r="P177" s="4"/>
      <c r="Q177" s="4"/>
      <c r="R177" s="4">
        <v>244.44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>
        <v>244.44</v>
      </c>
      <c r="AE177" s="4"/>
      <c r="AF177" s="4"/>
      <c r="AG177" s="20"/>
      <c r="AH177" s="4"/>
      <c r="AI177" s="4">
        <f t="shared" si="14"/>
        <v>244.44</v>
      </c>
      <c r="AJ177" s="4">
        <f t="shared" si="15"/>
        <v>244.44</v>
      </c>
      <c r="AK177" s="4">
        <f t="shared" si="16"/>
        <v>244.44</v>
      </c>
      <c r="AL177" s="4">
        <f t="shared" si="18"/>
        <v>0</v>
      </c>
      <c r="AM177" s="4">
        <f t="shared" si="17"/>
        <v>0</v>
      </c>
      <c r="AN177" s="4">
        <f t="shared" si="19"/>
        <v>0</v>
      </c>
    </row>
    <row r="178" spans="1:40" ht="30" customHeight="1" x14ac:dyDescent="0.25">
      <c r="A178" s="13">
        <v>282</v>
      </c>
      <c r="B178" s="37" t="s">
        <v>104</v>
      </c>
      <c r="C178" s="41" t="s">
        <v>137</v>
      </c>
      <c r="D178" s="8" t="s">
        <v>226</v>
      </c>
      <c r="E178" s="3" t="s">
        <v>354</v>
      </c>
      <c r="F178" s="3"/>
      <c r="G178" s="3"/>
      <c r="H178" s="23">
        <v>1328.42</v>
      </c>
      <c r="I178" s="4"/>
      <c r="J178" s="4"/>
      <c r="K178" s="4"/>
      <c r="L178" s="4"/>
      <c r="M178" s="4"/>
      <c r="N178" s="4"/>
      <c r="O178" s="4"/>
      <c r="P178" s="4"/>
      <c r="Q178" s="4"/>
      <c r="R178" s="23">
        <v>1328.42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23">
        <v>1328.42</v>
      </c>
      <c r="AE178" s="4"/>
      <c r="AF178" s="4"/>
      <c r="AG178" s="20"/>
      <c r="AH178" s="4"/>
      <c r="AI178" s="4">
        <f t="shared" si="14"/>
        <v>1328.42</v>
      </c>
      <c r="AJ178" s="4">
        <f t="shared" si="15"/>
        <v>1328.42</v>
      </c>
      <c r="AK178" s="4">
        <f t="shared" si="16"/>
        <v>1328.42</v>
      </c>
      <c r="AL178" s="4">
        <f t="shared" si="18"/>
        <v>0</v>
      </c>
      <c r="AM178" s="4">
        <f t="shared" si="17"/>
        <v>0</v>
      </c>
      <c r="AN178" s="4">
        <f t="shared" si="19"/>
        <v>0</v>
      </c>
    </row>
    <row r="179" spans="1:40" ht="30" customHeight="1" x14ac:dyDescent="0.25">
      <c r="A179" s="13">
        <v>283</v>
      </c>
      <c r="B179" s="37" t="s">
        <v>104</v>
      </c>
      <c r="C179" s="41" t="s">
        <v>137</v>
      </c>
      <c r="D179" s="8" t="s">
        <v>226</v>
      </c>
      <c r="E179" s="3" t="s">
        <v>354</v>
      </c>
      <c r="F179" s="3"/>
      <c r="G179" s="3"/>
      <c r="H179" s="23">
        <v>1328.43</v>
      </c>
      <c r="I179" s="4"/>
      <c r="J179" s="4"/>
      <c r="K179" s="4"/>
      <c r="L179" s="4"/>
      <c r="M179" s="4"/>
      <c r="N179" s="4"/>
      <c r="O179" s="4"/>
      <c r="P179" s="4"/>
      <c r="Q179" s="4"/>
      <c r="R179" s="23">
        <v>1328.43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23">
        <v>1328.43</v>
      </c>
      <c r="AE179" s="4"/>
      <c r="AF179" s="4"/>
      <c r="AG179" s="20"/>
      <c r="AH179" s="4"/>
      <c r="AI179" s="4">
        <f t="shared" si="14"/>
        <v>1328.43</v>
      </c>
      <c r="AJ179" s="4">
        <f t="shared" si="15"/>
        <v>1328.43</v>
      </c>
      <c r="AK179" s="4">
        <f t="shared" si="16"/>
        <v>1328.43</v>
      </c>
      <c r="AL179" s="4">
        <f t="shared" si="18"/>
        <v>0</v>
      </c>
      <c r="AM179" s="4">
        <f t="shared" si="17"/>
        <v>0</v>
      </c>
      <c r="AN179" s="4">
        <f t="shared" si="19"/>
        <v>0</v>
      </c>
    </row>
    <row r="180" spans="1:40" ht="30" customHeight="1" x14ac:dyDescent="0.25">
      <c r="A180" s="13">
        <v>284</v>
      </c>
      <c r="B180" s="13" t="s">
        <v>27</v>
      </c>
      <c r="C180" s="11" t="s">
        <v>212</v>
      </c>
      <c r="D180" s="8" t="s">
        <v>91</v>
      </c>
      <c r="E180" s="3" t="s">
        <v>313</v>
      </c>
      <c r="F180" s="3"/>
      <c r="G180" s="3"/>
      <c r="H180" s="23">
        <v>30000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>
        <v>7899.03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>
        <v>7899.03</v>
      </c>
      <c r="AG180" s="4">
        <v>22100.97</v>
      </c>
      <c r="AH180" s="4"/>
      <c r="AI180" s="4">
        <f t="shared" ref="AI180:AI243" si="20">H180-AG180+AH180</f>
        <v>7899.0299999999988</v>
      </c>
      <c r="AJ180" s="4">
        <f t="shared" si="15"/>
        <v>7899.03</v>
      </c>
      <c r="AK180" s="4">
        <f t="shared" si="16"/>
        <v>7899.03</v>
      </c>
      <c r="AL180" s="4">
        <f t="shared" si="18"/>
        <v>-9.0949470177292824E-13</v>
      </c>
      <c r="AM180" s="4">
        <f t="shared" si="17"/>
        <v>0</v>
      </c>
      <c r="AN180" s="4">
        <f t="shared" si="19"/>
        <v>0</v>
      </c>
    </row>
    <row r="181" spans="1:40" ht="30" customHeight="1" x14ac:dyDescent="0.25">
      <c r="A181" s="13">
        <v>285</v>
      </c>
      <c r="B181" s="13" t="s">
        <v>27</v>
      </c>
      <c r="C181" s="11" t="s">
        <v>213</v>
      </c>
      <c r="D181" s="8" t="s">
        <v>88</v>
      </c>
      <c r="E181" s="3" t="s">
        <v>312</v>
      </c>
      <c r="F181" s="3"/>
      <c r="G181" s="3"/>
      <c r="H181" s="40">
        <v>30000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>
        <v>44000</v>
      </c>
      <c r="AH181" s="4">
        <v>14000</v>
      </c>
      <c r="AI181" s="4">
        <f t="shared" si="20"/>
        <v>0</v>
      </c>
      <c r="AJ181" s="4">
        <f t="shared" si="15"/>
        <v>0</v>
      </c>
      <c r="AK181" s="4">
        <f t="shared" si="16"/>
        <v>0</v>
      </c>
      <c r="AL181" s="4">
        <f t="shared" si="18"/>
        <v>0</v>
      </c>
      <c r="AM181" s="4">
        <f t="shared" si="17"/>
        <v>0</v>
      </c>
      <c r="AN181" s="4">
        <f t="shared" si="19"/>
        <v>0</v>
      </c>
    </row>
    <row r="182" spans="1:40" ht="30" customHeight="1" x14ac:dyDescent="0.25">
      <c r="A182" s="13">
        <v>286</v>
      </c>
      <c r="B182" s="13" t="s">
        <v>27</v>
      </c>
      <c r="C182" s="11" t="s">
        <v>213</v>
      </c>
      <c r="D182" s="8" t="s">
        <v>87</v>
      </c>
      <c r="E182" s="3" t="s">
        <v>311</v>
      </c>
      <c r="F182" s="3"/>
      <c r="G182" s="3"/>
      <c r="H182" s="23">
        <v>10000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>
        <v>10000</v>
      </c>
      <c r="AH182" s="4"/>
      <c r="AI182" s="4">
        <f t="shared" si="20"/>
        <v>0</v>
      </c>
      <c r="AJ182" s="4">
        <f t="shared" si="15"/>
        <v>0</v>
      </c>
      <c r="AK182" s="4">
        <f t="shared" si="16"/>
        <v>0</v>
      </c>
      <c r="AL182" s="4">
        <f t="shared" si="18"/>
        <v>0</v>
      </c>
      <c r="AM182" s="4">
        <f t="shared" si="17"/>
        <v>0</v>
      </c>
      <c r="AN182" s="4">
        <f t="shared" si="19"/>
        <v>0</v>
      </c>
    </row>
    <row r="183" spans="1:40" ht="30" customHeight="1" x14ac:dyDescent="0.25">
      <c r="A183" s="13">
        <v>287</v>
      </c>
      <c r="B183" s="37" t="s">
        <v>104</v>
      </c>
      <c r="C183" s="41" t="s">
        <v>137</v>
      </c>
      <c r="D183" s="8" t="s">
        <v>227</v>
      </c>
      <c r="E183" s="3" t="s">
        <v>297</v>
      </c>
      <c r="F183" s="3"/>
      <c r="G183" s="3"/>
      <c r="H183" s="23">
        <v>1087.2</v>
      </c>
      <c r="I183" s="4"/>
      <c r="J183" s="4"/>
      <c r="K183" s="4"/>
      <c r="L183" s="4"/>
      <c r="M183" s="4"/>
      <c r="N183" s="4"/>
      <c r="O183" s="4"/>
      <c r="P183" s="4"/>
      <c r="Q183" s="4"/>
      <c r="R183" s="4">
        <v>1087.2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5">
        <v>1268.4000000000001</v>
      </c>
      <c r="AE183" s="4"/>
      <c r="AF183" s="4"/>
      <c r="AG183" s="20"/>
      <c r="AH183" s="4"/>
      <c r="AI183" s="4">
        <f t="shared" si="20"/>
        <v>1087.2</v>
      </c>
      <c r="AJ183" s="4">
        <f t="shared" si="15"/>
        <v>1087.2</v>
      </c>
      <c r="AK183" s="4">
        <f t="shared" si="16"/>
        <v>1268.4000000000001</v>
      </c>
      <c r="AL183" s="4">
        <f t="shared" si="18"/>
        <v>-181.20000000000005</v>
      </c>
      <c r="AM183" s="4">
        <f t="shared" si="17"/>
        <v>-181.20000000000005</v>
      </c>
      <c r="AN183" s="4">
        <f t="shared" si="19"/>
        <v>0</v>
      </c>
    </row>
    <row r="184" spans="1:40" ht="30" customHeight="1" x14ac:dyDescent="0.25">
      <c r="A184" s="13">
        <v>288</v>
      </c>
      <c r="B184" s="37" t="s">
        <v>104</v>
      </c>
      <c r="C184" s="41" t="s">
        <v>137</v>
      </c>
      <c r="D184" s="8" t="s">
        <v>227</v>
      </c>
      <c r="E184" s="3" t="s">
        <v>297</v>
      </c>
      <c r="F184" s="3"/>
      <c r="G184" s="3"/>
      <c r="H184" s="23">
        <v>1268.4000000000001</v>
      </c>
      <c r="I184" s="4"/>
      <c r="J184" s="4"/>
      <c r="K184" s="4"/>
      <c r="L184" s="4"/>
      <c r="M184" s="4"/>
      <c r="N184" s="4"/>
      <c r="O184" s="4"/>
      <c r="P184" s="4"/>
      <c r="Q184" s="4"/>
      <c r="R184" s="47">
        <v>1268.4000000000001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>
        <v>1268.4000000000001</v>
      </c>
      <c r="AE184" s="4"/>
      <c r="AF184" s="4"/>
      <c r="AG184" s="20"/>
      <c r="AH184" s="4"/>
      <c r="AI184" s="4">
        <f t="shared" si="20"/>
        <v>1268.4000000000001</v>
      </c>
      <c r="AJ184" s="4">
        <f t="shared" si="15"/>
        <v>1268.4000000000001</v>
      </c>
      <c r="AK184" s="4">
        <f t="shared" si="16"/>
        <v>1268.4000000000001</v>
      </c>
      <c r="AL184" s="4">
        <f t="shared" si="18"/>
        <v>0</v>
      </c>
      <c r="AM184" s="4">
        <f t="shared" si="17"/>
        <v>0</v>
      </c>
      <c r="AN184" s="4">
        <f t="shared" si="19"/>
        <v>0</v>
      </c>
    </row>
    <row r="185" spans="1:40" ht="30" customHeight="1" x14ac:dyDescent="0.25">
      <c r="A185" s="13">
        <v>289</v>
      </c>
      <c r="B185" s="37" t="s">
        <v>104</v>
      </c>
      <c r="C185" s="41" t="s">
        <v>137</v>
      </c>
      <c r="D185" s="8" t="s">
        <v>228</v>
      </c>
      <c r="E185" s="3" t="s">
        <v>355</v>
      </c>
      <c r="F185" s="3"/>
      <c r="G185" s="3"/>
      <c r="H185" s="23">
        <v>242.08</v>
      </c>
      <c r="I185" s="4"/>
      <c r="J185" s="4"/>
      <c r="K185" s="4"/>
      <c r="L185" s="4"/>
      <c r="M185" s="4"/>
      <c r="N185" s="4"/>
      <c r="O185" s="4"/>
      <c r="P185" s="4"/>
      <c r="Q185" s="4"/>
      <c r="R185" s="4">
        <v>242.08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>
        <v>242.08</v>
      </c>
      <c r="AE185" s="4"/>
      <c r="AF185" s="4"/>
      <c r="AG185" s="20"/>
      <c r="AH185" s="4"/>
      <c r="AI185" s="4">
        <f t="shared" si="20"/>
        <v>242.08</v>
      </c>
      <c r="AJ185" s="4">
        <f t="shared" si="15"/>
        <v>242.08</v>
      </c>
      <c r="AK185" s="4">
        <f t="shared" si="16"/>
        <v>242.08</v>
      </c>
      <c r="AL185" s="4">
        <f t="shared" si="18"/>
        <v>0</v>
      </c>
      <c r="AM185" s="4">
        <f t="shared" si="17"/>
        <v>0</v>
      </c>
      <c r="AN185" s="4">
        <f t="shared" si="19"/>
        <v>0</v>
      </c>
    </row>
    <row r="186" spans="1:40" ht="30" customHeight="1" x14ac:dyDescent="0.25">
      <c r="A186" s="13">
        <v>292</v>
      </c>
      <c r="B186" s="37" t="s">
        <v>104</v>
      </c>
      <c r="C186" s="41" t="s">
        <v>137</v>
      </c>
      <c r="D186" s="8" t="s">
        <v>229</v>
      </c>
      <c r="E186" s="3" t="s">
        <v>356</v>
      </c>
      <c r="F186" s="3"/>
      <c r="G186" s="3"/>
      <c r="H186" s="23">
        <v>1544.64</v>
      </c>
      <c r="I186" s="4"/>
      <c r="J186" s="4"/>
      <c r="K186" s="4"/>
      <c r="L186" s="4"/>
      <c r="M186" s="4"/>
      <c r="N186" s="4"/>
      <c r="O186" s="4"/>
      <c r="P186" s="4"/>
      <c r="Q186" s="4"/>
      <c r="R186" s="45">
        <v>1544.64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5">
        <v>1544.64</v>
      </c>
      <c r="AE186" s="4"/>
      <c r="AF186" s="4"/>
      <c r="AG186" s="20"/>
      <c r="AH186" s="4"/>
      <c r="AI186" s="4">
        <f t="shared" si="20"/>
        <v>1544.64</v>
      </c>
      <c r="AJ186" s="4">
        <f t="shared" si="15"/>
        <v>1544.64</v>
      </c>
      <c r="AK186" s="4">
        <f t="shared" si="16"/>
        <v>1544.64</v>
      </c>
      <c r="AL186" s="4">
        <f t="shared" si="18"/>
        <v>0</v>
      </c>
      <c r="AM186" s="4">
        <f t="shared" si="17"/>
        <v>0</v>
      </c>
      <c r="AN186" s="4">
        <f t="shared" si="19"/>
        <v>0</v>
      </c>
    </row>
    <row r="187" spans="1:40" ht="30" customHeight="1" x14ac:dyDescent="0.25">
      <c r="A187" s="13">
        <v>293</v>
      </c>
      <c r="B187" s="37" t="s">
        <v>104</v>
      </c>
      <c r="C187" s="41" t="s">
        <v>137</v>
      </c>
      <c r="D187" s="8" t="s">
        <v>229</v>
      </c>
      <c r="E187" s="3" t="s">
        <v>356</v>
      </c>
      <c r="F187" s="3"/>
      <c r="G187" s="3"/>
      <c r="H187" s="23">
        <v>4384.66</v>
      </c>
      <c r="I187" s="4"/>
      <c r="J187" s="4"/>
      <c r="K187" s="4"/>
      <c r="L187" s="4"/>
      <c r="M187" s="4"/>
      <c r="N187" s="4"/>
      <c r="O187" s="4"/>
      <c r="P187" s="4"/>
      <c r="Q187" s="4"/>
      <c r="R187" s="4">
        <v>4384.66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>
        <v>4384.66</v>
      </c>
      <c r="AE187" s="4"/>
      <c r="AF187" s="4"/>
      <c r="AG187" s="20"/>
      <c r="AH187" s="4"/>
      <c r="AI187" s="4">
        <f t="shared" si="20"/>
        <v>4384.66</v>
      </c>
      <c r="AJ187" s="4">
        <f t="shared" si="15"/>
        <v>4384.66</v>
      </c>
      <c r="AK187" s="4">
        <f t="shared" si="16"/>
        <v>4384.66</v>
      </c>
      <c r="AL187" s="4">
        <f t="shared" si="18"/>
        <v>0</v>
      </c>
      <c r="AM187" s="4">
        <f t="shared" si="17"/>
        <v>0</v>
      </c>
      <c r="AN187" s="4">
        <f t="shared" si="19"/>
        <v>0</v>
      </c>
    </row>
    <row r="188" spans="1:40" ht="30" customHeight="1" x14ac:dyDescent="0.25">
      <c r="A188" s="13">
        <v>294</v>
      </c>
      <c r="B188" s="37" t="s">
        <v>104</v>
      </c>
      <c r="C188" s="41" t="s">
        <v>137</v>
      </c>
      <c r="D188" s="8" t="s">
        <v>230</v>
      </c>
      <c r="E188" s="3" t="s">
        <v>357</v>
      </c>
      <c r="F188" s="3"/>
      <c r="G188" s="3"/>
      <c r="H188" s="23">
        <v>449.58</v>
      </c>
      <c r="I188" s="4"/>
      <c r="J188" s="4"/>
      <c r="K188" s="4"/>
      <c r="L188" s="4"/>
      <c r="M188" s="4"/>
      <c r="N188" s="4"/>
      <c r="O188" s="4"/>
      <c r="P188" s="4"/>
      <c r="Q188" s="4"/>
      <c r="R188" s="4">
        <v>449.58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>
        <v>449.58</v>
      </c>
      <c r="AE188" s="4"/>
      <c r="AF188" s="4"/>
      <c r="AG188" s="20"/>
      <c r="AH188" s="4"/>
      <c r="AI188" s="4">
        <f t="shared" si="20"/>
        <v>449.58</v>
      </c>
      <c r="AJ188" s="4">
        <f t="shared" si="15"/>
        <v>449.58</v>
      </c>
      <c r="AK188" s="4">
        <f t="shared" si="16"/>
        <v>449.58</v>
      </c>
      <c r="AL188" s="4">
        <f t="shared" si="18"/>
        <v>0</v>
      </c>
      <c r="AM188" s="4">
        <f t="shared" si="17"/>
        <v>0</v>
      </c>
      <c r="AN188" s="4">
        <f t="shared" si="19"/>
        <v>0</v>
      </c>
    </row>
    <row r="189" spans="1:40" ht="30" customHeight="1" x14ac:dyDescent="0.25">
      <c r="A189" s="13">
        <v>295</v>
      </c>
      <c r="B189" s="37" t="s">
        <v>104</v>
      </c>
      <c r="C189" s="41" t="s">
        <v>137</v>
      </c>
      <c r="D189" s="8" t="s">
        <v>231</v>
      </c>
      <c r="E189" s="25" t="s">
        <v>358</v>
      </c>
      <c r="F189" s="3"/>
      <c r="G189" s="3"/>
      <c r="H189" s="23">
        <v>657.08</v>
      </c>
      <c r="I189" s="4"/>
      <c r="J189" s="4"/>
      <c r="K189" s="4"/>
      <c r="L189" s="4"/>
      <c r="M189" s="4"/>
      <c r="N189" s="4"/>
      <c r="O189" s="4"/>
      <c r="P189" s="4"/>
      <c r="Q189" s="4"/>
      <c r="R189" s="4">
        <v>657.08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>
        <v>657.08</v>
      </c>
      <c r="AE189" s="4"/>
      <c r="AF189" s="4"/>
      <c r="AG189" s="20"/>
      <c r="AH189" s="4"/>
      <c r="AI189" s="4">
        <f t="shared" si="20"/>
        <v>657.08</v>
      </c>
      <c r="AJ189" s="4">
        <f t="shared" si="15"/>
        <v>657.08</v>
      </c>
      <c r="AK189" s="4">
        <f t="shared" si="16"/>
        <v>657.08</v>
      </c>
      <c r="AL189" s="4">
        <f t="shared" si="18"/>
        <v>0</v>
      </c>
      <c r="AM189" s="4">
        <f t="shared" si="17"/>
        <v>0</v>
      </c>
      <c r="AN189" s="4">
        <f t="shared" si="19"/>
        <v>0</v>
      </c>
    </row>
    <row r="190" spans="1:40" ht="30" customHeight="1" x14ac:dyDescent="0.25">
      <c r="A190" s="13">
        <v>312</v>
      </c>
      <c r="B190" s="13" t="s">
        <v>27</v>
      </c>
      <c r="C190" s="8" t="s">
        <v>232</v>
      </c>
      <c r="D190" s="8" t="s">
        <v>61</v>
      </c>
      <c r="E190" s="3" t="s">
        <v>301</v>
      </c>
      <c r="F190" s="3"/>
      <c r="G190" s="3"/>
      <c r="H190" s="23">
        <v>18000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>
        <v>109.37</v>
      </c>
      <c r="T190" s="4">
        <f>2000+661.67</f>
        <v>2661.67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>
        <v>109.37</v>
      </c>
      <c r="AF190" s="4">
        <v>2661.67</v>
      </c>
      <c r="AG190" s="6">
        <v>15228.96</v>
      </c>
      <c r="AH190" s="4"/>
      <c r="AI190" s="4">
        <f t="shared" si="20"/>
        <v>2771.0400000000009</v>
      </c>
      <c r="AJ190" s="4">
        <f t="shared" si="15"/>
        <v>2771.04</v>
      </c>
      <c r="AK190" s="4">
        <f t="shared" si="16"/>
        <v>2771.04</v>
      </c>
      <c r="AL190" s="4">
        <f t="shared" si="18"/>
        <v>9.0949470177292824E-13</v>
      </c>
      <c r="AM190" s="4">
        <f t="shared" si="17"/>
        <v>0</v>
      </c>
      <c r="AN190" s="4">
        <f t="shared" si="19"/>
        <v>0</v>
      </c>
    </row>
    <row r="191" spans="1:40" ht="30" customHeight="1" x14ac:dyDescent="0.25">
      <c r="A191" s="13">
        <v>313</v>
      </c>
      <c r="B191" s="13" t="s">
        <v>27</v>
      </c>
      <c r="C191" s="8" t="s">
        <v>233</v>
      </c>
      <c r="D191" s="8" t="s">
        <v>62</v>
      </c>
      <c r="E191" s="3" t="s">
        <v>262</v>
      </c>
      <c r="F191" s="3"/>
      <c r="G191" s="3"/>
      <c r="H191" s="23">
        <v>50000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>
        <v>26616.880000000001</v>
      </c>
      <c r="T191" s="4">
        <v>17258.13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>
        <v>26616.880000000001</v>
      </c>
      <c r="AF191" s="4">
        <v>17258.13</v>
      </c>
      <c r="AG191" s="6">
        <v>26124.99</v>
      </c>
      <c r="AH191" s="4">
        <v>20000</v>
      </c>
      <c r="AI191" s="4">
        <f t="shared" si="20"/>
        <v>43875.009999999995</v>
      </c>
      <c r="AJ191" s="4">
        <f t="shared" si="15"/>
        <v>43875.01</v>
      </c>
      <c r="AK191" s="4">
        <f t="shared" si="16"/>
        <v>43875.01</v>
      </c>
      <c r="AL191" s="4">
        <f t="shared" si="18"/>
        <v>-7.2759576141834259E-12</v>
      </c>
      <c r="AM191" s="4">
        <f t="shared" si="17"/>
        <v>0</v>
      </c>
      <c r="AN191" s="4">
        <f t="shared" si="19"/>
        <v>0</v>
      </c>
    </row>
    <row r="192" spans="1:40" ht="30" customHeight="1" x14ac:dyDescent="0.25">
      <c r="A192" s="13">
        <v>314</v>
      </c>
      <c r="B192" s="13" t="s">
        <v>27</v>
      </c>
      <c r="C192" s="8" t="s">
        <v>234</v>
      </c>
      <c r="D192" s="8" t="s">
        <v>66</v>
      </c>
      <c r="E192" s="3" t="s">
        <v>284</v>
      </c>
      <c r="F192" s="3"/>
      <c r="G192" s="3"/>
      <c r="H192" s="23">
        <v>4000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>
        <v>752.42</v>
      </c>
      <c r="T192" s="4">
        <f>1423.64+1232</f>
        <v>2655.6400000000003</v>
      </c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>
        <v>752.42</v>
      </c>
      <c r="AF192" s="4">
        <f>1423.64+1232</f>
        <v>2655.6400000000003</v>
      </c>
      <c r="AG192" s="6">
        <v>591.94000000000005</v>
      </c>
      <c r="AH192" s="4"/>
      <c r="AI192" s="4">
        <f t="shared" si="20"/>
        <v>3408.06</v>
      </c>
      <c r="AJ192" s="4">
        <f t="shared" si="15"/>
        <v>3408.0600000000004</v>
      </c>
      <c r="AK192" s="4">
        <f t="shared" si="16"/>
        <v>3408.0600000000004</v>
      </c>
      <c r="AL192" s="4">
        <f t="shared" si="18"/>
        <v>-4.5474735088646412E-13</v>
      </c>
      <c r="AM192" s="4">
        <f t="shared" si="17"/>
        <v>0</v>
      </c>
      <c r="AN192" s="4">
        <f t="shared" si="19"/>
        <v>0</v>
      </c>
    </row>
    <row r="193" spans="1:40" ht="30" customHeight="1" x14ac:dyDescent="0.25">
      <c r="A193" s="13">
        <v>315</v>
      </c>
      <c r="B193" s="13" t="s">
        <v>27</v>
      </c>
      <c r="C193" s="8" t="s">
        <v>235</v>
      </c>
      <c r="D193" s="8" t="s">
        <v>80</v>
      </c>
      <c r="E193" s="3" t="s">
        <v>307</v>
      </c>
      <c r="F193" s="3"/>
      <c r="G193" s="3"/>
      <c r="H193" s="23">
        <v>13000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>
        <v>3292.5</v>
      </c>
      <c r="T193" s="4">
        <v>3290.78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>
        <v>3292.5</v>
      </c>
      <c r="AF193" s="4">
        <v>3290.78</v>
      </c>
      <c r="AG193" s="6">
        <v>6416.72</v>
      </c>
      <c r="AH193" s="4"/>
      <c r="AI193" s="4">
        <f t="shared" si="20"/>
        <v>6583.28</v>
      </c>
      <c r="AJ193" s="4">
        <f t="shared" si="15"/>
        <v>6583.2800000000007</v>
      </c>
      <c r="AK193" s="4">
        <f t="shared" si="16"/>
        <v>6583.2800000000007</v>
      </c>
      <c r="AL193" s="4">
        <f t="shared" si="18"/>
        <v>-9.0949470177292824E-13</v>
      </c>
      <c r="AM193" s="4">
        <f t="shared" si="17"/>
        <v>0</v>
      </c>
      <c r="AN193" s="4">
        <f t="shared" si="19"/>
        <v>0</v>
      </c>
    </row>
    <row r="194" spans="1:40" ht="30" customHeight="1" x14ac:dyDescent="0.25">
      <c r="A194" s="13">
        <v>316</v>
      </c>
      <c r="B194" s="13" t="s">
        <v>27</v>
      </c>
      <c r="C194" s="8" t="s">
        <v>236</v>
      </c>
      <c r="D194" s="8" t="s">
        <v>75</v>
      </c>
      <c r="E194" s="3" t="s">
        <v>306</v>
      </c>
      <c r="F194" s="3"/>
      <c r="G194" s="3"/>
      <c r="H194" s="23">
        <v>10000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6">
        <v>10000</v>
      </c>
      <c r="AH194" s="4"/>
      <c r="AI194" s="4">
        <f t="shared" si="20"/>
        <v>0</v>
      </c>
      <c r="AJ194" s="4">
        <f t="shared" si="15"/>
        <v>0</v>
      </c>
      <c r="AK194" s="4">
        <f t="shared" si="16"/>
        <v>0</v>
      </c>
      <c r="AL194" s="4">
        <f t="shared" si="18"/>
        <v>0</v>
      </c>
      <c r="AM194" s="4">
        <f t="shared" si="17"/>
        <v>0</v>
      </c>
      <c r="AN194" s="4">
        <f t="shared" si="19"/>
        <v>0</v>
      </c>
    </row>
    <row r="195" spans="1:40" ht="30" customHeight="1" x14ac:dyDescent="0.25">
      <c r="A195" s="13">
        <v>317</v>
      </c>
      <c r="B195" s="13" t="s">
        <v>27</v>
      </c>
      <c r="C195" s="8" t="s">
        <v>76</v>
      </c>
      <c r="D195" s="8" t="s">
        <v>81</v>
      </c>
      <c r="E195" s="3" t="s">
        <v>308</v>
      </c>
      <c r="F195" s="3"/>
      <c r="G195" s="3"/>
      <c r="H195" s="23">
        <v>20000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>
        <v>4690.4399999999996</v>
      </c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>
        <v>4690.4399999999996</v>
      </c>
      <c r="AG195" s="6">
        <v>15309.56</v>
      </c>
      <c r="AH195" s="4"/>
      <c r="AI195" s="4">
        <f t="shared" si="20"/>
        <v>4690.4400000000005</v>
      </c>
      <c r="AJ195" s="4">
        <f t="shared" si="15"/>
        <v>4690.4399999999996</v>
      </c>
      <c r="AK195" s="4">
        <f t="shared" si="16"/>
        <v>4690.4399999999996</v>
      </c>
      <c r="AL195" s="4">
        <f t="shared" si="18"/>
        <v>9.0949470177292824E-13</v>
      </c>
      <c r="AM195" s="4">
        <f t="shared" si="17"/>
        <v>0</v>
      </c>
      <c r="AN195" s="4">
        <f t="shared" si="19"/>
        <v>0</v>
      </c>
    </row>
    <row r="196" spans="1:40" ht="30" customHeight="1" x14ac:dyDescent="0.25">
      <c r="A196" s="13">
        <v>318</v>
      </c>
      <c r="B196" s="13" t="s">
        <v>27</v>
      </c>
      <c r="C196" s="8" t="s">
        <v>237</v>
      </c>
      <c r="D196" s="8" t="s">
        <v>238</v>
      </c>
      <c r="E196" s="3" t="s">
        <v>327</v>
      </c>
      <c r="F196" s="3"/>
      <c r="G196" s="3"/>
      <c r="H196" s="23">
        <v>11000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>
        <v>3645</v>
      </c>
      <c r="T196" s="4">
        <f>3645*2</f>
        <v>7290</v>
      </c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22">
        <v>3645</v>
      </c>
      <c r="AF196" s="51">
        <f>3645*2</f>
        <v>7290</v>
      </c>
      <c r="AG196" s="6">
        <v>65</v>
      </c>
      <c r="AH196" s="4"/>
      <c r="AI196" s="4">
        <f t="shared" si="20"/>
        <v>10935</v>
      </c>
      <c r="AJ196" s="4">
        <f t="shared" si="15"/>
        <v>10935</v>
      </c>
      <c r="AK196" s="4">
        <f t="shared" si="16"/>
        <v>10935</v>
      </c>
      <c r="AL196" s="4">
        <f t="shared" si="18"/>
        <v>0</v>
      </c>
      <c r="AM196" s="4">
        <f t="shared" si="17"/>
        <v>0</v>
      </c>
      <c r="AN196" s="4">
        <f t="shared" si="19"/>
        <v>0</v>
      </c>
    </row>
    <row r="197" spans="1:40" ht="30" customHeight="1" x14ac:dyDescent="0.25">
      <c r="A197" s="13">
        <v>319</v>
      </c>
      <c r="B197" s="13" t="s">
        <v>27</v>
      </c>
      <c r="C197" s="8" t="s">
        <v>196</v>
      </c>
      <c r="D197" s="8" t="s">
        <v>97</v>
      </c>
      <c r="E197" s="3" t="s">
        <v>287</v>
      </c>
      <c r="F197" s="3"/>
      <c r="G197" s="3"/>
      <c r="H197" s="23">
        <v>16000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>
        <v>4000</v>
      </c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>
        <v>4000</v>
      </c>
      <c r="AG197" s="6">
        <v>12000</v>
      </c>
      <c r="AH197" s="4"/>
      <c r="AI197" s="4">
        <f t="shared" si="20"/>
        <v>4000</v>
      </c>
      <c r="AJ197" s="4">
        <f t="shared" si="15"/>
        <v>4000</v>
      </c>
      <c r="AK197" s="4">
        <f t="shared" si="16"/>
        <v>4000</v>
      </c>
      <c r="AL197" s="4">
        <f t="shared" si="18"/>
        <v>0</v>
      </c>
      <c r="AM197" s="4">
        <f t="shared" si="17"/>
        <v>0</v>
      </c>
      <c r="AN197" s="4">
        <f t="shared" si="19"/>
        <v>0</v>
      </c>
    </row>
    <row r="198" spans="1:40" ht="30" customHeight="1" x14ac:dyDescent="0.25">
      <c r="A198" s="13">
        <v>320</v>
      </c>
      <c r="B198" s="37" t="s">
        <v>27</v>
      </c>
      <c r="C198" s="8" t="s">
        <v>196</v>
      </c>
      <c r="D198" s="8" t="s">
        <v>98</v>
      </c>
      <c r="E198" s="3" t="s">
        <v>261</v>
      </c>
      <c r="F198" s="3"/>
      <c r="G198" s="3"/>
      <c r="H198" s="23">
        <v>10000</v>
      </c>
      <c r="I198" s="4"/>
      <c r="J198" s="4"/>
      <c r="K198" s="4"/>
      <c r="L198" s="4"/>
      <c r="M198" s="4"/>
      <c r="N198" s="4"/>
      <c r="O198" s="4"/>
      <c r="P198" s="4"/>
      <c r="Q198" s="4"/>
      <c r="R198" s="4">
        <v>45120</v>
      </c>
      <c r="S198" s="4"/>
      <c r="T198" s="4">
        <v>41280</v>
      </c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>
        <v>45120</v>
      </c>
      <c r="AF198" s="4">
        <v>41280</v>
      </c>
      <c r="AG198" s="4">
        <v>1600</v>
      </c>
      <c r="AH198" s="4">
        <v>78000</v>
      </c>
      <c r="AI198" s="4">
        <f t="shared" si="20"/>
        <v>86400</v>
      </c>
      <c r="AJ198" s="4">
        <f t="shared" si="15"/>
        <v>86400</v>
      </c>
      <c r="AK198" s="4">
        <f t="shared" si="16"/>
        <v>86400</v>
      </c>
      <c r="AL198" s="4">
        <f t="shared" si="18"/>
        <v>0</v>
      </c>
      <c r="AM198" s="4">
        <f t="shared" si="17"/>
        <v>0</v>
      </c>
      <c r="AN198" s="4">
        <f t="shared" si="19"/>
        <v>0</v>
      </c>
    </row>
    <row r="199" spans="1:40" ht="30" customHeight="1" x14ac:dyDescent="0.25">
      <c r="A199" s="13">
        <v>321</v>
      </c>
      <c r="B199" s="37" t="s">
        <v>104</v>
      </c>
      <c r="C199" s="8" t="s">
        <v>133</v>
      </c>
      <c r="D199" s="8" t="s">
        <v>159</v>
      </c>
      <c r="E199" s="3" t="s">
        <v>334</v>
      </c>
      <c r="F199" s="3"/>
      <c r="G199" s="3"/>
      <c r="H199" s="23">
        <v>1280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>
        <v>1280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>
        <v>1280</v>
      </c>
      <c r="AG199" s="20"/>
      <c r="AH199" s="4"/>
      <c r="AI199" s="4">
        <f t="shared" si="20"/>
        <v>1280</v>
      </c>
      <c r="AJ199" s="4">
        <f t="shared" si="15"/>
        <v>1280</v>
      </c>
      <c r="AK199" s="4">
        <f t="shared" si="16"/>
        <v>1280</v>
      </c>
      <c r="AL199" s="4">
        <f t="shared" si="18"/>
        <v>0</v>
      </c>
      <c r="AM199" s="4">
        <f t="shared" si="17"/>
        <v>0</v>
      </c>
      <c r="AN199" s="4">
        <f t="shared" si="19"/>
        <v>0</v>
      </c>
    </row>
    <row r="200" spans="1:40" ht="30" customHeight="1" x14ac:dyDescent="0.25">
      <c r="A200" s="13">
        <v>322</v>
      </c>
      <c r="B200" s="37" t="s">
        <v>104</v>
      </c>
      <c r="C200" s="8" t="s">
        <v>240</v>
      </c>
      <c r="D200" s="8" t="s">
        <v>64</v>
      </c>
      <c r="E200" s="3" t="s">
        <v>263</v>
      </c>
      <c r="F200" s="3"/>
      <c r="G200" s="3"/>
      <c r="H200" s="23">
        <v>34830.720000000001</v>
      </c>
      <c r="I200" s="4"/>
      <c r="J200" s="4"/>
      <c r="K200" s="4"/>
      <c r="L200" s="4"/>
      <c r="M200" s="4"/>
      <c r="N200" s="4"/>
      <c r="O200" s="4"/>
      <c r="P200" s="4"/>
      <c r="Q200" s="4"/>
      <c r="R200" s="4">
        <v>34830.720000000001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>
        <v>34830.720000000001</v>
      </c>
      <c r="AE200" s="4"/>
      <c r="AF200" s="4"/>
      <c r="AG200" s="20"/>
      <c r="AH200" s="4"/>
      <c r="AI200" s="4">
        <f t="shared" si="20"/>
        <v>34830.720000000001</v>
      </c>
      <c r="AJ200" s="4">
        <f t="shared" ref="AJ200:AJ263" si="21">SUM(I200:T200)</f>
        <v>34830.720000000001</v>
      </c>
      <c r="AK200" s="4">
        <f t="shared" ref="AK200:AK263" si="22">SUM(U200:AF200)</f>
        <v>34830.720000000001</v>
      </c>
      <c r="AL200" s="4">
        <f t="shared" si="18"/>
        <v>0</v>
      </c>
      <c r="AM200" s="4">
        <f t="shared" ref="AM200:AM263" si="23">AJ200-AK200</f>
        <v>0</v>
      </c>
      <c r="AN200" s="4">
        <f t="shared" si="19"/>
        <v>0</v>
      </c>
    </row>
    <row r="201" spans="1:40" ht="30" customHeight="1" x14ac:dyDescent="0.25">
      <c r="A201" s="13">
        <v>323</v>
      </c>
      <c r="B201" s="37" t="s">
        <v>104</v>
      </c>
      <c r="C201" s="8" t="s">
        <v>242</v>
      </c>
      <c r="D201" s="8" t="s">
        <v>107</v>
      </c>
      <c r="E201" s="3" t="s">
        <v>359</v>
      </c>
      <c r="F201" s="3"/>
      <c r="G201" s="3"/>
      <c r="H201" s="23">
        <v>876.59</v>
      </c>
      <c r="I201" s="4"/>
      <c r="J201" s="4"/>
      <c r="K201" s="4"/>
      <c r="L201" s="4"/>
      <c r="M201" s="4"/>
      <c r="N201" s="4"/>
      <c r="O201" s="4"/>
      <c r="P201" s="4"/>
      <c r="Q201" s="4"/>
      <c r="R201" s="4">
        <v>876.59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>
        <v>876.59</v>
      </c>
      <c r="AE201" s="4"/>
      <c r="AF201" s="4"/>
      <c r="AG201" s="20"/>
      <c r="AH201" s="4"/>
      <c r="AI201" s="4">
        <f t="shared" si="20"/>
        <v>876.59</v>
      </c>
      <c r="AJ201" s="4">
        <f t="shared" si="21"/>
        <v>876.59</v>
      </c>
      <c r="AK201" s="4">
        <f t="shared" si="22"/>
        <v>876.59</v>
      </c>
      <c r="AL201" s="4">
        <f t="shared" si="18"/>
        <v>0</v>
      </c>
      <c r="AM201" s="4">
        <f t="shared" si="23"/>
        <v>0</v>
      </c>
      <c r="AN201" s="4">
        <f t="shared" si="19"/>
        <v>0</v>
      </c>
    </row>
    <row r="202" spans="1:40" ht="30" customHeight="1" x14ac:dyDescent="0.25">
      <c r="A202" s="13">
        <v>324</v>
      </c>
      <c r="B202" s="37" t="s">
        <v>104</v>
      </c>
      <c r="C202" s="8" t="s">
        <v>157</v>
      </c>
      <c r="D202" s="8" t="s">
        <v>107</v>
      </c>
      <c r="E202" s="3" t="s">
        <v>360</v>
      </c>
      <c r="F202" s="3"/>
      <c r="G202" s="3"/>
      <c r="H202" s="23">
        <v>1567.71</v>
      </c>
      <c r="I202" s="4"/>
      <c r="J202" s="4"/>
      <c r="K202" s="4"/>
      <c r="L202" s="4"/>
      <c r="M202" s="4"/>
      <c r="N202" s="4"/>
      <c r="O202" s="4"/>
      <c r="P202" s="4"/>
      <c r="Q202" s="4"/>
      <c r="R202" s="4">
        <v>1567.71</v>
      </c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>
        <v>1567.71</v>
      </c>
      <c r="AE202" s="4"/>
      <c r="AF202" s="4"/>
      <c r="AG202" s="20"/>
      <c r="AH202" s="4"/>
      <c r="AI202" s="4">
        <f t="shared" si="20"/>
        <v>1567.71</v>
      </c>
      <c r="AJ202" s="4">
        <f t="shared" si="21"/>
        <v>1567.71</v>
      </c>
      <c r="AK202" s="4">
        <f t="shared" si="22"/>
        <v>1567.71</v>
      </c>
      <c r="AL202" s="4">
        <f t="shared" si="18"/>
        <v>0</v>
      </c>
      <c r="AM202" s="4">
        <f t="shared" si="23"/>
        <v>0</v>
      </c>
      <c r="AN202" s="4">
        <f t="shared" si="19"/>
        <v>0</v>
      </c>
    </row>
    <row r="203" spans="1:40" ht="30" customHeight="1" x14ac:dyDescent="0.25">
      <c r="A203" s="13">
        <v>327</v>
      </c>
      <c r="B203" s="37" t="s">
        <v>104</v>
      </c>
      <c r="C203" s="8" t="s">
        <v>157</v>
      </c>
      <c r="D203" s="8" t="s">
        <v>243</v>
      </c>
      <c r="E203" s="3" t="s">
        <v>298</v>
      </c>
      <c r="F203" s="3"/>
      <c r="G203" s="3"/>
      <c r="H203" s="23">
        <v>3241.07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>
        <v>3241.07</v>
      </c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>
        <v>3241.07</v>
      </c>
      <c r="AF203" s="4"/>
      <c r="AG203" s="20"/>
      <c r="AH203" s="4"/>
      <c r="AI203" s="4">
        <f t="shared" si="20"/>
        <v>3241.07</v>
      </c>
      <c r="AJ203" s="4">
        <f t="shared" si="21"/>
        <v>3241.07</v>
      </c>
      <c r="AK203" s="4">
        <f t="shared" si="22"/>
        <v>3241.07</v>
      </c>
      <c r="AL203" s="4">
        <f t="shared" si="18"/>
        <v>0</v>
      </c>
      <c r="AM203" s="4">
        <f t="shared" si="23"/>
        <v>0</v>
      </c>
      <c r="AN203" s="4">
        <f t="shared" si="19"/>
        <v>0</v>
      </c>
    </row>
    <row r="204" spans="1:40" ht="30" customHeight="1" x14ac:dyDescent="0.25">
      <c r="A204" s="13">
        <v>328</v>
      </c>
      <c r="B204" s="37" t="s">
        <v>104</v>
      </c>
      <c r="C204" s="8" t="s">
        <v>244</v>
      </c>
      <c r="D204" s="8" t="s">
        <v>243</v>
      </c>
      <c r="E204" s="3" t="s">
        <v>278</v>
      </c>
      <c r="F204" s="3"/>
      <c r="G204" s="3"/>
      <c r="H204" s="23">
        <v>446.01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>
        <v>446.01</v>
      </c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>
        <v>446.01</v>
      </c>
      <c r="AF204" s="4"/>
      <c r="AG204" s="20"/>
      <c r="AH204" s="4"/>
      <c r="AI204" s="4">
        <f t="shared" si="20"/>
        <v>446.01</v>
      </c>
      <c r="AJ204" s="4">
        <f t="shared" si="21"/>
        <v>446.01</v>
      </c>
      <c r="AK204" s="4">
        <f t="shared" si="22"/>
        <v>446.01</v>
      </c>
      <c r="AL204" s="4">
        <f t="shared" si="18"/>
        <v>0</v>
      </c>
      <c r="AM204" s="4">
        <f t="shared" si="23"/>
        <v>0</v>
      </c>
      <c r="AN204" s="4">
        <f t="shared" si="19"/>
        <v>0</v>
      </c>
    </row>
    <row r="205" spans="1:40" ht="30" customHeight="1" x14ac:dyDescent="0.25">
      <c r="A205" s="13">
        <v>329</v>
      </c>
      <c r="B205" s="37" t="s">
        <v>104</v>
      </c>
      <c r="C205" s="8" t="s">
        <v>210</v>
      </c>
      <c r="D205" s="8" t="s">
        <v>107</v>
      </c>
      <c r="E205" s="3" t="s">
        <v>359</v>
      </c>
      <c r="F205" s="3"/>
      <c r="G205" s="3"/>
      <c r="H205" s="23">
        <v>5000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>
        <v>5000</v>
      </c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>
        <v>5000</v>
      </c>
      <c r="AF205" s="4"/>
      <c r="AG205" s="20"/>
      <c r="AH205" s="4"/>
      <c r="AI205" s="4">
        <f t="shared" si="20"/>
        <v>5000</v>
      </c>
      <c r="AJ205" s="4">
        <f t="shared" si="21"/>
        <v>5000</v>
      </c>
      <c r="AK205" s="4">
        <f t="shared" si="22"/>
        <v>5000</v>
      </c>
      <c r="AL205" s="4">
        <f t="shared" si="18"/>
        <v>0</v>
      </c>
      <c r="AM205" s="4">
        <f t="shared" si="23"/>
        <v>0</v>
      </c>
      <c r="AN205" s="4">
        <f t="shared" si="19"/>
        <v>0</v>
      </c>
    </row>
    <row r="206" spans="1:40" ht="30" customHeight="1" x14ac:dyDescent="0.25">
      <c r="A206" s="13">
        <v>330</v>
      </c>
      <c r="B206" s="37" t="s">
        <v>104</v>
      </c>
      <c r="C206" s="8" t="s">
        <v>245</v>
      </c>
      <c r="D206" s="8" t="s">
        <v>246</v>
      </c>
      <c r="E206" s="3" t="s">
        <v>361</v>
      </c>
      <c r="F206" s="3"/>
      <c r="G206" s="3"/>
      <c r="H206" s="23">
        <v>70</v>
      </c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23">
        <v>70</v>
      </c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>
        <v>70</v>
      </c>
      <c r="AF206" s="4"/>
      <c r="AG206" s="20"/>
      <c r="AH206" s="4"/>
      <c r="AI206" s="4">
        <f t="shared" si="20"/>
        <v>70</v>
      </c>
      <c r="AJ206" s="4">
        <f t="shared" si="21"/>
        <v>70</v>
      </c>
      <c r="AK206" s="4">
        <f t="shared" si="22"/>
        <v>70</v>
      </c>
      <c r="AL206" s="4">
        <f t="shared" si="18"/>
        <v>0</v>
      </c>
      <c r="AM206" s="4">
        <f t="shared" si="23"/>
        <v>0</v>
      </c>
      <c r="AN206" s="4">
        <f t="shared" si="19"/>
        <v>0</v>
      </c>
    </row>
    <row r="207" spans="1:40" ht="30" customHeight="1" x14ac:dyDescent="0.25">
      <c r="A207" s="13">
        <v>331</v>
      </c>
      <c r="B207" s="37" t="s">
        <v>104</v>
      </c>
      <c r="C207" s="8" t="s">
        <v>207</v>
      </c>
      <c r="D207" s="8" t="s">
        <v>247</v>
      </c>
      <c r="E207" s="3" t="s">
        <v>362</v>
      </c>
      <c r="F207" s="3"/>
      <c r="G207" s="3"/>
      <c r="H207" s="23">
        <v>138.33000000000001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>
        <v>138.33000000000001</v>
      </c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>
        <v>138.33000000000001</v>
      </c>
      <c r="AF207" s="4"/>
      <c r="AG207" s="20"/>
      <c r="AH207" s="4"/>
      <c r="AI207" s="4">
        <f t="shared" si="20"/>
        <v>138.33000000000001</v>
      </c>
      <c r="AJ207" s="4">
        <f t="shared" si="21"/>
        <v>138.33000000000001</v>
      </c>
      <c r="AK207" s="4">
        <f t="shared" si="22"/>
        <v>138.33000000000001</v>
      </c>
      <c r="AL207" s="4">
        <f t="shared" si="18"/>
        <v>0</v>
      </c>
      <c r="AM207" s="4">
        <f t="shared" si="23"/>
        <v>0</v>
      </c>
      <c r="AN207" s="4">
        <f t="shared" si="19"/>
        <v>0</v>
      </c>
    </row>
    <row r="208" spans="1:40" ht="30" customHeight="1" x14ac:dyDescent="0.25">
      <c r="A208" s="13">
        <v>333</v>
      </c>
      <c r="B208" s="37" t="s">
        <v>104</v>
      </c>
      <c r="C208" s="11" t="s">
        <v>248</v>
      </c>
      <c r="D208" s="8" t="s">
        <v>105</v>
      </c>
      <c r="E208" s="3" t="s">
        <v>363</v>
      </c>
      <c r="F208" s="3"/>
      <c r="G208" s="3"/>
      <c r="H208" s="23">
        <v>5000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26">
        <v>4854.8599999999997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>
        <v>4854.8599999999997</v>
      </c>
      <c r="AF208" s="4"/>
      <c r="AG208" s="20">
        <v>145.13999999999999</v>
      </c>
      <c r="AH208" s="4"/>
      <c r="AI208" s="4">
        <f t="shared" si="20"/>
        <v>4854.8599999999997</v>
      </c>
      <c r="AJ208" s="4">
        <f t="shared" si="21"/>
        <v>4854.8599999999997</v>
      </c>
      <c r="AK208" s="4">
        <f t="shared" si="22"/>
        <v>4854.8599999999997</v>
      </c>
      <c r="AL208" s="4">
        <f t="shared" si="18"/>
        <v>0</v>
      </c>
      <c r="AM208" s="4">
        <f t="shared" si="23"/>
        <v>0</v>
      </c>
      <c r="AN208" s="4">
        <f t="shared" si="19"/>
        <v>0</v>
      </c>
    </row>
    <row r="209" spans="1:40" ht="30" customHeight="1" x14ac:dyDescent="0.25">
      <c r="A209" s="13">
        <v>335</v>
      </c>
      <c r="B209" s="37" t="s">
        <v>104</v>
      </c>
      <c r="C209" s="11" t="s">
        <v>194</v>
      </c>
      <c r="D209" s="8" t="s">
        <v>195</v>
      </c>
      <c r="E209" s="3" t="s">
        <v>295</v>
      </c>
      <c r="F209" s="3"/>
      <c r="G209" s="3"/>
      <c r="H209" s="23">
        <v>7400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>
        <v>7400</v>
      </c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>
        <v>7400</v>
      </c>
      <c r="AG209" s="20"/>
      <c r="AH209" s="4"/>
      <c r="AI209" s="4">
        <f t="shared" si="20"/>
        <v>7400</v>
      </c>
      <c r="AJ209" s="4">
        <f t="shared" si="21"/>
        <v>7400</v>
      </c>
      <c r="AK209" s="4">
        <f t="shared" si="22"/>
        <v>7400</v>
      </c>
      <c r="AL209" s="4">
        <f t="shared" si="18"/>
        <v>0</v>
      </c>
      <c r="AM209" s="4">
        <f t="shared" si="23"/>
        <v>0</v>
      </c>
      <c r="AN209" s="4">
        <f t="shared" si="19"/>
        <v>0</v>
      </c>
    </row>
    <row r="210" spans="1:40" ht="30" customHeight="1" x14ac:dyDescent="0.25">
      <c r="A210" s="13">
        <v>337</v>
      </c>
      <c r="B210" s="37" t="s">
        <v>104</v>
      </c>
      <c r="C210" s="11" t="s">
        <v>148</v>
      </c>
      <c r="D210" s="8" t="s">
        <v>249</v>
      </c>
      <c r="E210" s="3" t="s">
        <v>364</v>
      </c>
      <c r="F210" s="3"/>
      <c r="G210" s="3"/>
      <c r="H210" s="23">
        <v>1107.9000000000001</v>
      </c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>
        <v>1107.9000000000001</v>
      </c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>
        <v>1107.9000000000001</v>
      </c>
      <c r="AF210" s="4"/>
      <c r="AG210" s="20"/>
      <c r="AH210" s="4"/>
      <c r="AI210" s="4">
        <f t="shared" si="20"/>
        <v>1107.9000000000001</v>
      </c>
      <c r="AJ210" s="4">
        <f t="shared" si="21"/>
        <v>1107.9000000000001</v>
      </c>
      <c r="AK210" s="4">
        <f t="shared" si="22"/>
        <v>1107.9000000000001</v>
      </c>
      <c r="AL210" s="4">
        <f t="shared" si="18"/>
        <v>0</v>
      </c>
      <c r="AM210" s="4">
        <f t="shared" si="23"/>
        <v>0</v>
      </c>
      <c r="AN210" s="4">
        <f t="shared" si="19"/>
        <v>0</v>
      </c>
    </row>
    <row r="211" spans="1:40" ht="30" customHeight="1" x14ac:dyDescent="0.25">
      <c r="A211" s="13">
        <v>338</v>
      </c>
      <c r="B211" s="37" t="s">
        <v>104</v>
      </c>
      <c r="C211" s="11" t="s">
        <v>137</v>
      </c>
      <c r="D211" s="8" t="s">
        <v>249</v>
      </c>
      <c r="E211" s="3" t="s">
        <v>365</v>
      </c>
      <c r="F211" s="3"/>
      <c r="G211" s="3"/>
      <c r="H211" s="23">
        <v>2882.6</v>
      </c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>
        <v>2882.6</v>
      </c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>
        <v>2882.6</v>
      </c>
      <c r="AF211" s="4"/>
      <c r="AG211" s="20"/>
      <c r="AH211" s="4"/>
      <c r="AI211" s="4">
        <f t="shared" si="20"/>
        <v>2882.6</v>
      </c>
      <c r="AJ211" s="4">
        <f t="shared" si="21"/>
        <v>2882.6</v>
      </c>
      <c r="AK211" s="4">
        <f t="shared" si="22"/>
        <v>2882.6</v>
      </c>
      <c r="AL211" s="4">
        <f t="shared" si="18"/>
        <v>0</v>
      </c>
      <c r="AM211" s="4">
        <f t="shared" si="23"/>
        <v>0</v>
      </c>
      <c r="AN211" s="4">
        <f t="shared" si="19"/>
        <v>0</v>
      </c>
    </row>
    <row r="212" spans="1:40" ht="30" customHeight="1" x14ac:dyDescent="0.25">
      <c r="A212" s="13">
        <v>341</v>
      </c>
      <c r="B212" s="37" t="s">
        <v>104</v>
      </c>
      <c r="C212" s="11" t="s">
        <v>207</v>
      </c>
      <c r="D212" s="8" t="s">
        <v>250</v>
      </c>
      <c r="E212" s="3" t="s">
        <v>279</v>
      </c>
      <c r="F212" s="3"/>
      <c r="G212" s="3"/>
      <c r="H212" s="23">
        <v>345.83</v>
      </c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>
        <v>345.83</v>
      </c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>
        <v>345.83</v>
      </c>
      <c r="AF212" s="4"/>
      <c r="AG212" s="20"/>
      <c r="AH212" s="4"/>
      <c r="AI212" s="4">
        <f t="shared" si="20"/>
        <v>345.83</v>
      </c>
      <c r="AJ212" s="4">
        <f t="shared" si="21"/>
        <v>345.83</v>
      </c>
      <c r="AK212" s="4">
        <f t="shared" si="22"/>
        <v>345.83</v>
      </c>
      <c r="AL212" s="4">
        <f t="shared" si="18"/>
        <v>0</v>
      </c>
      <c r="AM212" s="4">
        <f t="shared" si="23"/>
        <v>0</v>
      </c>
      <c r="AN212" s="4">
        <f t="shared" si="19"/>
        <v>0</v>
      </c>
    </row>
    <row r="213" spans="1:40" ht="30" customHeight="1" x14ac:dyDescent="0.25">
      <c r="A213" s="13">
        <v>345</v>
      </c>
      <c r="B213" s="37" t="s">
        <v>104</v>
      </c>
      <c r="C213" s="18" t="s">
        <v>251</v>
      </c>
      <c r="D213" s="18" t="s">
        <v>252</v>
      </c>
      <c r="E213" s="3" t="s">
        <v>299</v>
      </c>
      <c r="F213" s="3"/>
      <c r="G213" s="3"/>
      <c r="H213" s="23">
        <v>578.89</v>
      </c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>
        <v>578.89</v>
      </c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578.89</v>
      </c>
      <c r="AF213" s="4"/>
      <c r="AG213" s="20"/>
      <c r="AH213" s="4"/>
      <c r="AI213" s="4">
        <f t="shared" si="20"/>
        <v>578.89</v>
      </c>
      <c r="AJ213" s="4">
        <f t="shared" si="21"/>
        <v>578.89</v>
      </c>
      <c r="AK213" s="4">
        <f t="shared" si="22"/>
        <v>578.89</v>
      </c>
      <c r="AL213" s="4">
        <f t="shared" si="18"/>
        <v>0</v>
      </c>
      <c r="AM213" s="4">
        <f t="shared" si="23"/>
        <v>0</v>
      </c>
      <c r="AN213" s="4">
        <f t="shared" si="19"/>
        <v>0</v>
      </c>
    </row>
    <row r="214" spans="1:40" ht="30" customHeight="1" x14ac:dyDescent="0.25">
      <c r="A214" s="13">
        <v>346</v>
      </c>
      <c r="B214" s="37" t="s">
        <v>104</v>
      </c>
      <c r="C214" s="11" t="s">
        <v>137</v>
      </c>
      <c r="D214" s="18" t="s">
        <v>252</v>
      </c>
      <c r="E214" s="3" t="s">
        <v>299</v>
      </c>
      <c r="F214" s="3"/>
      <c r="G214" s="3"/>
      <c r="H214" s="23">
        <v>8240.32</v>
      </c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8240.32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8240.32</v>
      </c>
      <c r="AF214" s="4"/>
      <c r="AG214" s="20"/>
      <c r="AH214" s="4"/>
      <c r="AI214" s="4">
        <f t="shared" si="20"/>
        <v>8240.32</v>
      </c>
      <c r="AJ214" s="4">
        <f t="shared" si="21"/>
        <v>8240.32</v>
      </c>
      <c r="AK214" s="4">
        <f t="shared" si="22"/>
        <v>8240.32</v>
      </c>
      <c r="AL214" s="4">
        <f t="shared" si="18"/>
        <v>0</v>
      </c>
      <c r="AM214" s="4">
        <f t="shared" si="23"/>
        <v>0</v>
      </c>
      <c r="AN214" s="4">
        <f t="shared" si="19"/>
        <v>0</v>
      </c>
    </row>
    <row r="215" spans="1:40" ht="30" customHeight="1" x14ac:dyDescent="0.25">
      <c r="A215" s="13">
        <v>347</v>
      </c>
      <c r="B215" s="37" t="s">
        <v>104</v>
      </c>
      <c r="C215" s="11" t="s">
        <v>133</v>
      </c>
      <c r="D215" s="8" t="s">
        <v>253</v>
      </c>
      <c r="E215" s="3" t="s">
        <v>366</v>
      </c>
      <c r="F215" s="3"/>
      <c r="G215" s="3"/>
      <c r="H215" s="23">
        <v>1120</v>
      </c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>
        <v>1120</v>
      </c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1120</v>
      </c>
      <c r="AG215" s="20"/>
      <c r="AH215" s="4"/>
      <c r="AI215" s="4">
        <f t="shared" si="20"/>
        <v>1120</v>
      </c>
      <c r="AJ215" s="4">
        <f t="shared" si="21"/>
        <v>1120</v>
      </c>
      <c r="AK215" s="4">
        <f t="shared" si="22"/>
        <v>1120</v>
      </c>
      <c r="AL215" s="4">
        <f t="shared" si="18"/>
        <v>0</v>
      </c>
      <c r="AM215" s="4">
        <f t="shared" si="23"/>
        <v>0</v>
      </c>
      <c r="AN215" s="4">
        <f t="shared" si="19"/>
        <v>0</v>
      </c>
    </row>
    <row r="216" spans="1:40" ht="30" customHeight="1" x14ac:dyDescent="0.25">
      <c r="A216" s="13">
        <v>348</v>
      </c>
      <c r="B216" s="37" t="s">
        <v>104</v>
      </c>
      <c r="C216" s="11" t="s">
        <v>133</v>
      </c>
      <c r="D216" s="24" t="s">
        <v>254</v>
      </c>
      <c r="E216" s="3" t="s">
        <v>291</v>
      </c>
      <c r="F216" s="3"/>
      <c r="G216" s="3"/>
      <c r="H216" s="23">
        <v>94.5</v>
      </c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>
        <v>94.5</v>
      </c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>
        <v>94.5</v>
      </c>
      <c r="AG216" s="20"/>
      <c r="AH216" s="4"/>
      <c r="AI216" s="4">
        <f t="shared" si="20"/>
        <v>94.5</v>
      </c>
      <c r="AJ216" s="4">
        <f t="shared" si="21"/>
        <v>94.5</v>
      </c>
      <c r="AK216" s="4">
        <f t="shared" si="22"/>
        <v>94.5</v>
      </c>
      <c r="AL216" s="4">
        <f t="shared" si="18"/>
        <v>0</v>
      </c>
      <c r="AM216" s="4">
        <f t="shared" si="23"/>
        <v>0</v>
      </c>
      <c r="AN216" s="4">
        <f t="shared" si="19"/>
        <v>0</v>
      </c>
    </row>
    <row r="217" spans="1:40" ht="30" customHeight="1" x14ac:dyDescent="0.25">
      <c r="A217" s="13">
        <v>365</v>
      </c>
      <c r="B217" s="37" t="s">
        <v>27</v>
      </c>
      <c r="C217" s="8" t="s">
        <v>240</v>
      </c>
      <c r="D217" s="8" t="s">
        <v>64</v>
      </c>
      <c r="E217" s="3" t="s">
        <v>263</v>
      </c>
      <c r="F217" s="3"/>
      <c r="G217" s="3"/>
      <c r="H217" s="23">
        <v>22429.8</v>
      </c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>
        <v>22429.8</v>
      </c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>
        <v>22429.8</v>
      </c>
      <c r="AG217" s="20"/>
      <c r="AH217" s="4"/>
      <c r="AI217" s="4">
        <f t="shared" si="20"/>
        <v>22429.8</v>
      </c>
      <c r="AJ217" s="4">
        <f t="shared" si="21"/>
        <v>22429.8</v>
      </c>
      <c r="AK217" s="4">
        <f t="shared" si="22"/>
        <v>22429.8</v>
      </c>
      <c r="AL217" s="4">
        <f t="shared" si="18"/>
        <v>0</v>
      </c>
      <c r="AM217" s="4">
        <f t="shared" si="23"/>
        <v>0</v>
      </c>
      <c r="AN217" s="4">
        <f t="shared" si="19"/>
        <v>0</v>
      </c>
    </row>
    <row r="218" spans="1:40" ht="30" customHeight="1" x14ac:dyDescent="0.25">
      <c r="A218" s="13">
        <v>368</v>
      </c>
      <c r="B218" s="37" t="s">
        <v>104</v>
      </c>
      <c r="C218" s="8" t="s">
        <v>146</v>
      </c>
      <c r="D218" s="8" t="s">
        <v>241</v>
      </c>
      <c r="E218" s="3" t="s">
        <v>367</v>
      </c>
      <c r="F218" s="3"/>
      <c r="G218" s="3"/>
      <c r="H218" s="23">
        <v>15450</v>
      </c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23">
        <v>15450</v>
      </c>
      <c r="AH218" s="4"/>
      <c r="AI218" s="4">
        <f t="shared" si="20"/>
        <v>0</v>
      </c>
      <c r="AJ218" s="4">
        <f t="shared" si="21"/>
        <v>0</v>
      </c>
      <c r="AK218" s="4">
        <f t="shared" si="22"/>
        <v>0</v>
      </c>
      <c r="AL218" s="4">
        <f t="shared" si="18"/>
        <v>0</v>
      </c>
      <c r="AM218" s="4">
        <f t="shared" si="23"/>
        <v>0</v>
      </c>
      <c r="AN218" s="4">
        <f t="shared" si="19"/>
        <v>0</v>
      </c>
    </row>
    <row r="219" spans="1:40" ht="30" customHeight="1" x14ac:dyDescent="0.25">
      <c r="A219" s="13"/>
      <c r="B219" s="37"/>
      <c r="C219" s="11"/>
      <c r="D219" s="8"/>
      <c r="E219" s="3"/>
      <c r="F219" s="3"/>
      <c r="G219" s="3"/>
      <c r="H219" s="2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20"/>
      <c r="AH219" s="4"/>
      <c r="AI219" s="4">
        <f t="shared" si="20"/>
        <v>0</v>
      </c>
      <c r="AJ219" s="4">
        <f t="shared" si="21"/>
        <v>0</v>
      </c>
      <c r="AK219" s="4">
        <f t="shared" si="22"/>
        <v>0</v>
      </c>
      <c r="AL219" s="4">
        <f t="shared" si="18"/>
        <v>0</v>
      </c>
      <c r="AM219" s="4">
        <f t="shared" si="23"/>
        <v>0</v>
      </c>
      <c r="AN219" s="4">
        <f t="shared" si="19"/>
        <v>0</v>
      </c>
    </row>
    <row r="220" spans="1:40" ht="30" customHeight="1" x14ac:dyDescent="0.25">
      <c r="A220" s="13"/>
      <c r="B220" s="37"/>
      <c r="C220" s="11"/>
      <c r="D220" s="8"/>
      <c r="E220" s="3"/>
      <c r="F220" s="3"/>
      <c r="G220" s="3"/>
      <c r="H220" s="2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20"/>
      <c r="AH220" s="4"/>
      <c r="AI220" s="4">
        <f t="shared" si="20"/>
        <v>0</v>
      </c>
      <c r="AJ220" s="4">
        <f t="shared" si="21"/>
        <v>0</v>
      </c>
      <c r="AK220" s="4">
        <f t="shared" si="22"/>
        <v>0</v>
      </c>
      <c r="AL220" s="4">
        <f t="shared" si="18"/>
        <v>0</v>
      </c>
      <c r="AM220" s="4">
        <f t="shared" si="23"/>
        <v>0</v>
      </c>
      <c r="AN220" s="4">
        <f t="shared" si="19"/>
        <v>0</v>
      </c>
    </row>
    <row r="221" spans="1:40" ht="30" customHeight="1" x14ac:dyDescent="0.25">
      <c r="A221" s="13"/>
      <c r="B221" s="37"/>
      <c r="C221" s="11"/>
      <c r="D221" s="8"/>
      <c r="E221" s="3"/>
      <c r="F221" s="3"/>
      <c r="G221" s="3"/>
      <c r="H221" s="2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20"/>
      <c r="AH221" s="4"/>
      <c r="AI221" s="4">
        <f t="shared" si="20"/>
        <v>0</v>
      </c>
      <c r="AJ221" s="4">
        <f t="shared" si="21"/>
        <v>0</v>
      </c>
      <c r="AK221" s="4">
        <f t="shared" si="22"/>
        <v>0</v>
      </c>
      <c r="AL221" s="4">
        <f t="shared" si="18"/>
        <v>0</v>
      </c>
      <c r="AM221" s="4">
        <f t="shared" si="23"/>
        <v>0</v>
      </c>
      <c r="AN221" s="4">
        <f t="shared" si="19"/>
        <v>0</v>
      </c>
    </row>
    <row r="222" spans="1:40" ht="30" customHeight="1" x14ac:dyDescent="0.25">
      <c r="A222" s="13"/>
      <c r="B222" s="37"/>
      <c r="C222" s="11"/>
      <c r="D222" s="8"/>
      <c r="E222" s="3"/>
      <c r="F222" s="3"/>
      <c r="G222" s="3"/>
      <c r="H222" s="2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20"/>
      <c r="AH222" s="4"/>
      <c r="AI222" s="4">
        <f t="shared" si="20"/>
        <v>0</v>
      </c>
      <c r="AJ222" s="4">
        <f t="shared" si="21"/>
        <v>0</v>
      </c>
      <c r="AK222" s="4">
        <f t="shared" si="22"/>
        <v>0</v>
      </c>
      <c r="AL222" s="4">
        <f t="shared" si="18"/>
        <v>0</v>
      </c>
      <c r="AM222" s="4">
        <f t="shared" si="23"/>
        <v>0</v>
      </c>
      <c r="AN222" s="4">
        <f t="shared" si="19"/>
        <v>0</v>
      </c>
    </row>
    <row r="223" spans="1:40" ht="30" customHeight="1" x14ac:dyDescent="0.25">
      <c r="A223" s="13"/>
      <c r="B223" s="37"/>
      <c r="C223" s="11"/>
      <c r="D223" s="8"/>
      <c r="E223" s="3"/>
      <c r="F223" s="3"/>
      <c r="G223" s="3"/>
      <c r="H223" s="2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20"/>
      <c r="AH223" s="4"/>
      <c r="AI223" s="4">
        <f t="shared" si="20"/>
        <v>0</v>
      </c>
      <c r="AJ223" s="4">
        <f t="shared" si="21"/>
        <v>0</v>
      </c>
      <c r="AK223" s="4">
        <f t="shared" si="22"/>
        <v>0</v>
      </c>
      <c r="AL223" s="4">
        <f t="shared" si="18"/>
        <v>0</v>
      </c>
      <c r="AM223" s="4">
        <f t="shared" si="23"/>
        <v>0</v>
      </c>
      <c r="AN223" s="4">
        <f t="shared" si="19"/>
        <v>0</v>
      </c>
    </row>
    <row r="224" spans="1:40" ht="30" customHeight="1" x14ac:dyDescent="0.25">
      <c r="A224" s="13"/>
      <c r="B224" s="37"/>
      <c r="C224" s="11"/>
      <c r="D224" s="8"/>
      <c r="E224" s="3"/>
      <c r="F224" s="3"/>
      <c r="G224" s="3"/>
      <c r="H224" s="2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20"/>
      <c r="AH224" s="4"/>
      <c r="AI224" s="4">
        <f t="shared" si="20"/>
        <v>0</v>
      </c>
      <c r="AJ224" s="4">
        <f t="shared" si="21"/>
        <v>0</v>
      </c>
      <c r="AK224" s="4">
        <f t="shared" si="22"/>
        <v>0</v>
      </c>
      <c r="AL224" s="4">
        <f t="shared" si="18"/>
        <v>0</v>
      </c>
      <c r="AM224" s="4">
        <f t="shared" si="23"/>
        <v>0</v>
      </c>
      <c r="AN224" s="4">
        <f t="shared" si="19"/>
        <v>0</v>
      </c>
    </row>
    <row r="225" spans="1:40" ht="30" customHeight="1" x14ac:dyDescent="0.25">
      <c r="A225" s="13"/>
      <c r="B225" s="37"/>
      <c r="C225" s="11"/>
      <c r="D225" s="8"/>
      <c r="E225" s="3"/>
      <c r="F225" s="3"/>
      <c r="G225" s="3"/>
      <c r="H225" s="2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20"/>
      <c r="AH225" s="4"/>
      <c r="AI225" s="4">
        <f t="shared" si="20"/>
        <v>0</v>
      </c>
      <c r="AJ225" s="4">
        <f t="shared" si="21"/>
        <v>0</v>
      </c>
      <c r="AK225" s="4">
        <f t="shared" si="22"/>
        <v>0</v>
      </c>
      <c r="AL225" s="4">
        <f t="shared" ref="AL225:AL288" si="24">(AJ225-AK225)+(AI225-AJ225)</f>
        <v>0</v>
      </c>
      <c r="AM225" s="4">
        <f t="shared" si="23"/>
        <v>0</v>
      </c>
      <c r="AN225" s="4">
        <f t="shared" ref="AN225:AN288" si="25">AI225-AJ225</f>
        <v>0</v>
      </c>
    </row>
    <row r="226" spans="1:40" ht="30" customHeight="1" x14ac:dyDescent="0.25">
      <c r="A226" s="13"/>
      <c r="B226" s="37"/>
      <c r="C226" s="11"/>
      <c r="D226" s="8"/>
      <c r="E226" s="3"/>
      <c r="F226" s="3"/>
      <c r="G226" s="3"/>
      <c r="H226" s="2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20"/>
      <c r="AH226" s="4"/>
      <c r="AI226" s="4">
        <f t="shared" si="20"/>
        <v>0</v>
      </c>
      <c r="AJ226" s="4">
        <f t="shared" si="21"/>
        <v>0</v>
      </c>
      <c r="AK226" s="4">
        <f t="shared" si="22"/>
        <v>0</v>
      </c>
      <c r="AL226" s="4">
        <f t="shared" si="24"/>
        <v>0</v>
      </c>
      <c r="AM226" s="4">
        <f t="shared" si="23"/>
        <v>0</v>
      </c>
      <c r="AN226" s="4">
        <f t="shared" si="25"/>
        <v>0</v>
      </c>
    </row>
    <row r="227" spans="1:40" ht="30" customHeight="1" x14ac:dyDescent="0.25">
      <c r="A227" s="13"/>
      <c r="B227" s="37"/>
      <c r="C227" s="11"/>
      <c r="D227" s="8"/>
      <c r="E227" s="3"/>
      <c r="F227" s="3"/>
      <c r="G227" s="3"/>
      <c r="H227" s="2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20"/>
      <c r="AH227" s="4"/>
      <c r="AI227" s="4">
        <f t="shared" si="20"/>
        <v>0</v>
      </c>
      <c r="AJ227" s="4">
        <f t="shared" si="21"/>
        <v>0</v>
      </c>
      <c r="AK227" s="4">
        <f t="shared" si="22"/>
        <v>0</v>
      </c>
      <c r="AL227" s="4">
        <f t="shared" si="24"/>
        <v>0</v>
      </c>
      <c r="AM227" s="4">
        <f t="shared" si="23"/>
        <v>0</v>
      </c>
      <c r="AN227" s="4">
        <f t="shared" si="25"/>
        <v>0</v>
      </c>
    </row>
    <row r="228" spans="1:40" ht="30" customHeight="1" x14ac:dyDescent="0.25">
      <c r="A228" s="13"/>
      <c r="B228" s="37"/>
      <c r="C228" s="11"/>
      <c r="D228" s="8"/>
      <c r="E228" s="3"/>
      <c r="F228" s="3"/>
      <c r="G228" s="3"/>
      <c r="H228" s="2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20"/>
      <c r="AH228" s="4"/>
      <c r="AI228" s="4">
        <f t="shared" si="20"/>
        <v>0</v>
      </c>
      <c r="AJ228" s="4">
        <f t="shared" si="21"/>
        <v>0</v>
      </c>
      <c r="AK228" s="4">
        <f t="shared" si="22"/>
        <v>0</v>
      </c>
      <c r="AL228" s="4">
        <f t="shared" si="24"/>
        <v>0</v>
      </c>
      <c r="AM228" s="4">
        <f t="shared" si="23"/>
        <v>0</v>
      </c>
      <c r="AN228" s="4">
        <f t="shared" si="25"/>
        <v>0</v>
      </c>
    </row>
    <row r="229" spans="1:40" ht="30" customHeight="1" x14ac:dyDescent="0.25">
      <c r="A229" s="13"/>
      <c r="B229" s="37"/>
      <c r="C229" s="11"/>
      <c r="D229" s="8"/>
      <c r="E229" s="3"/>
      <c r="F229" s="3"/>
      <c r="G229" s="3"/>
      <c r="H229" s="2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20"/>
      <c r="AH229" s="4"/>
      <c r="AI229" s="4">
        <f t="shared" si="20"/>
        <v>0</v>
      </c>
      <c r="AJ229" s="4">
        <f t="shared" si="21"/>
        <v>0</v>
      </c>
      <c r="AK229" s="4">
        <f t="shared" si="22"/>
        <v>0</v>
      </c>
      <c r="AL229" s="4">
        <f t="shared" si="24"/>
        <v>0</v>
      </c>
      <c r="AM229" s="4">
        <f t="shared" si="23"/>
        <v>0</v>
      </c>
      <c r="AN229" s="4">
        <f t="shared" si="25"/>
        <v>0</v>
      </c>
    </row>
    <row r="230" spans="1:40" ht="30" customHeight="1" x14ac:dyDescent="0.25">
      <c r="A230" s="13"/>
      <c r="B230" s="37"/>
      <c r="C230" s="11"/>
      <c r="D230" s="8"/>
      <c r="E230" s="3"/>
      <c r="F230" s="3"/>
      <c r="G230" s="3"/>
      <c r="H230" s="2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20"/>
      <c r="AH230" s="4"/>
      <c r="AI230" s="4">
        <f t="shared" si="20"/>
        <v>0</v>
      </c>
      <c r="AJ230" s="4">
        <f t="shared" si="21"/>
        <v>0</v>
      </c>
      <c r="AK230" s="4">
        <f t="shared" si="22"/>
        <v>0</v>
      </c>
      <c r="AL230" s="4">
        <f t="shared" si="24"/>
        <v>0</v>
      </c>
      <c r="AM230" s="4">
        <f t="shared" si="23"/>
        <v>0</v>
      </c>
      <c r="AN230" s="4">
        <f t="shared" si="25"/>
        <v>0</v>
      </c>
    </row>
    <row r="231" spans="1:40" ht="30" customHeight="1" x14ac:dyDescent="0.25">
      <c r="A231" s="13"/>
      <c r="B231" s="37"/>
      <c r="C231" s="11"/>
      <c r="D231" s="8"/>
      <c r="E231" s="3"/>
      <c r="F231" s="3"/>
      <c r="G231" s="3"/>
      <c r="H231" s="2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20"/>
      <c r="AH231" s="4"/>
      <c r="AI231" s="4">
        <f t="shared" si="20"/>
        <v>0</v>
      </c>
      <c r="AJ231" s="4">
        <f t="shared" si="21"/>
        <v>0</v>
      </c>
      <c r="AK231" s="4">
        <f t="shared" si="22"/>
        <v>0</v>
      </c>
      <c r="AL231" s="4">
        <f t="shared" si="24"/>
        <v>0</v>
      </c>
      <c r="AM231" s="4">
        <f t="shared" si="23"/>
        <v>0</v>
      </c>
      <c r="AN231" s="4">
        <f t="shared" si="25"/>
        <v>0</v>
      </c>
    </row>
    <row r="232" spans="1:40" ht="30" customHeight="1" x14ac:dyDescent="0.25">
      <c r="A232" s="13"/>
      <c r="B232" s="37"/>
      <c r="C232" s="11"/>
      <c r="D232" s="8"/>
      <c r="E232" s="3"/>
      <c r="F232" s="3"/>
      <c r="G232" s="3"/>
      <c r="H232" s="2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20"/>
      <c r="AH232" s="4"/>
      <c r="AI232" s="4">
        <f t="shared" si="20"/>
        <v>0</v>
      </c>
      <c r="AJ232" s="4">
        <f t="shared" si="21"/>
        <v>0</v>
      </c>
      <c r="AK232" s="4">
        <f t="shared" si="22"/>
        <v>0</v>
      </c>
      <c r="AL232" s="4">
        <f t="shared" si="24"/>
        <v>0</v>
      </c>
      <c r="AM232" s="4">
        <f t="shared" si="23"/>
        <v>0</v>
      </c>
      <c r="AN232" s="4">
        <f t="shared" si="25"/>
        <v>0</v>
      </c>
    </row>
    <row r="233" spans="1:40" ht="30" customHeight="1" x14ac:dyDescent="0.25">
      <c r="A233" s="13"/>
      <c r="B233" s="37"/>
      <c r="C233" s="11"/>
      <c r="D233" s="8"/>
      <c r="E233" s="3"/>
      <c r="F233" s="3"/>
      <c r="G233" s="3"/>
      <c r="H233" s="2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20"/>
      <c r="AH233" s="4"/>
      <c r="AI233" s="4">
        <f t="shared" si="20"/>
        <v>0</v>
      </c>
      <c r="AJ233" s="4">
        <f t="shared" si="21"/>
        <v>0</v>
      </c>
      <c r="AK233" s="4">
        <f t="shared" si="22"/>
        <v>0</v>
      </c>
      <c r="AL233" s="4">
        <f t="shared" si="24"/>
        <v>0</v>
      </c>
      <c r="AM233" s="4">
        <f t="shared" si="23"/>
        <v>0</v>
      </c>
      <c r="AN233" s="4">
        <f t="shared" si="25"/>
        <v>0</v>
      </c>
    </row>
    <row r="234" spans="1:40" ht="30" customHeight="1" x14ac:dyDescent="0.25">
      <c r="A234" s="13"/>
      <c r="B234" s="37"/>
      <c r="C234" s="11"/>
      <c r="D234" s="8"/>
      <c r="E234" s="3"/>
      <c r="F234" s="3"/>
      <c r="G234" s="3"/>
      <c r="H234" s="2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20"/>
      <c r="AH234" s="4"/>
      <c r="AI234" s="4">
        <f t="shared" si="20"/>
        <v>0</v>
      </c>
      <c r="AJ234" s="4">
        <f t="shared" si="21"/>
        <v>0</v>
      </c>
      <c r="AK234" s="4">
        <f t="shared" si="22"/>
        <v>0</v>
      </c>
      <c r="AL234" s="4">
        <f t="shared" si="24"/>
        <v>0</v>
      </c>
      <c r="AM234" s="4">
        <f t="shared" si="23"/>
        <v>0</v>
      </c>
      <c r="AN234" s="4">
        <f t="shared" si="25"/>
        <v>0</v>
      </c>
    </row>
    <row r="235" spans="1:40" ht="30" customHeight="1" x14ac:dyDescent="0.25">
      <c r="A235" s="13"/>
      <c r="B235" s="37"/>
      <c r="C235" s="11"/>
      <c r="D235" s="8"/>
      <c r="E235" s="3"/>
      <c r="F235" s="3"/>
      <c r="G235" s="3"/>
      <c r="H235" s="2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20"/>
      <c r="AH235" s="4"/>
      <c r="AI235" s="4">
        <f t="shared" si="20"/>
        <v>0</v>
      </c>
      <c r="AJ235" s="4">
        <f t="shared" si="21"/>
        <v>0</v>
      </c>
      <c r="AK235" s="4">
        <f t="shared" si="22"/>
        <v>0</v>
      </c>
      <c r="AL235" s="4">
        <f t="shared" si="24"/>
        <v>0</v>
      </c>
      <c r="AM235" s="4">
        <f t="shared" si="23"/>
        <v>0</v>
      </c>
      <c r="AN235" s="4">
        <f t="shared" si="25"/>
        <v>0</v>
      </c>
    </row>
    <row r="236" spans="1:40" ht="30" customHeight="1" x14ac:dyDescent="0.25">
      <c r="A236" s="13"/>
      <c r="B236" s="37"/>
      <c r="C236" s="11"/>
      <c r="D236" s="8"/>
      <c r="E236" s="3"/>
      <c r="F236" s="3"/>
      <c r="G236" s="3"/>
      <c r="H236" s="2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20"/>
      <c r="AH236" s="4"/>
      <c r="AI236" s="4">
        <f t="shared" si="20"/>
        <v>0</v>
      </c>
      <c r="AJ236" s="4">
        <f t="shared" si="21"/>
        <v>0</v>
      </c>
      <c r="AK236" s="4">
        <f t="shared" si="22"/>
        <v>0</v>
      </c>
      <c r="AL236" s="4">
        <f t="shared" si="24"/>
        <v>0</v>
      </c>
      <c r="AM236" s="4">
        <f t="shared" si="23"/>
        <v>0</v>
      </c>
      <c r="AN236" s="4">
        <f t="shared" si="25"/>
        <v>0</v>
      </c>
    </row>
    <row r="237" spans="1:40" ht="30" customHeight="1" x14ac:dyDescent="0.25">
      <c r="A237" s="13"/>
      <c r="B237" s="37"/>
      <c r="C237" s="11"/>
      <c r="D237" s="8"/>
      <c r="E237" s="3"/>
      <c r="F237" s="3"/>
      <c r="G237" s="3"/>
      <c r="H237" s="2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20"/>
      <c r="AH237" s="4"/>
      <c r="AI237" s="4">
        <f t="shared" si="20"/>
        <v>0</v>
      </c>
      <c r="AJ237" s="4">
        <f t="shared" si="21"/>
        <v>0</v>
      </c>
      <c r="AK237" s="4">
        <f t="shared" si="22"/>
        <v>0</v>
      </c>
      <c r="AL237" s="4">
        <f t="shared" si="24"/>
        <v>0</v>
      </c>
      <c r="AM237" s="4">
        <f t="shared" si="23"/>
        <v>0</v>
      </c>
      <c r="AN237" s="4">
        <f t="shared" si="25"/>
        <v>0</v>
      </c>
    </row>
    <row r="238" spans="1:40" ht="30" customHeight="1" x14ac:dyDescent="0.25">
      <c r="A238" s="13"/>
      <c r="B238" s="37"/>
      <c r="C238" s="11"/>
      <c r="D238" s="8"/>
      <c r="E238" s="3"/>
      <c r="F238" s="3"/>
      <c r="G238" s="3"/>
      <c r="H238" s="2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20"/>
      <c r="AH238" s="4"/>
      <c r="AI238" s="4">
        <f t="shared" si="20"/>
        <v>0</v>
      </c>
      <c r="AJ238" s="4">
        <f t="shared" si="21"/>
        <v>0</v>
      </c>
      <c r="AK238" s="4">
        <f t="shared" si="22"/>
        <v>0</v>
      </c>
      <c r="AL238" s="4">
        <f t="shared" si="24"/>
        <v>0</v>
      </c>
      <c r="AM238" s="4">
        <f t="shared" si="23"/>
        <v>0</v>
      </c>
      <c r="AN238" s="4">
        <f t="shared" si="25"/>
        <v>0</v>
      </c>
    </row>
    <row r="239" spans="1:40" ht="30" customHeight="1" x14ac:dyDescent="0.25">
      <c r="A239" s="13"/>
      <c r="B239" s="37"/>
      <c r="C239" s="11"/>
      <c r="D239" s="8"/>
      <c r="E239" s="3"/>
      <c r="F239" s="3"/>
      <c r="G239" s="3"/>
      <c r="H239" s="2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20"/>
      <c r="AH239" s="4"/>
      <c r="AI239" s="4">
        <f t="shared" si="20"/>
        <v>0</v>
      </c>
      <c r="AJ239" s="4">
        <f t="shared" si="21"/>
        <v>0</v>
      </c>
      <c r="AK239" s="4">
        <f t="shared" si="22"/>
        <v>0</v>
      </c>
      <c r="AL239" s="4">
        <f t="shared" si="24"/>
        <v>0</v>
      </c>
      <c r="AM239" s="4">
        <f t="shared" si="23"/>
        <v>0</v>
      </c>
      <c r="AN239" s="4">
        <f t="shared" si="25"/>
        <v>0</v>
      </c>
    </row>
    <row r="240" spans="1:40" ht="30" customHeight="1" x14ac:dyDescent="0.25">
      <c r="A240" s="13"/>
      <c r="B240" s="37"/>
      <c r="C240" s="11"/>
      <c r="D240" s="8"/>
      <c r="E240" s="3"/>
      <c r="F240" s="3"/>
      <c r="G240" s="3"/>
      <c r="H240" s="2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20"/>
      <c r="AH240" s="4"/>
      <c r="AI240" s="4">
        <f t="shared" si="20"/>
        <v>0</v>
      </c>
      <c r="AJ240" s="4">
        <f t="shared" si="21"/>
        <v>0</v>
      </c>
      <c r="AK240" s="4">
        <f t="shared" si="22"/>
        <v>0</v>
      </c>
      <c r="AL240" s="4">
        <f t="shared" si="24"/>
        <v>0</v>
      </c>
      <c r="AM240" s="4">
        <f t="shared" si="23"/>
        <v>0</v>
      </c>
      <c r="AN240" s="4">
        <f t="shared" si="25"/>
        <v>0</v>
      </c>
    </row>
    <row r="241" spans="1:40" ht="30" customHeight="1" x14ac:dyDescent="0.25">
      <c r="A241" s="13"/>
      <c r="B241" s="37"/>
      <c r="C241" s="11"/>
      <c r="D241" s="8"/>
      <c r="E241" s="3"/>
      <c r="F241" s="3"/>
      <c r="G241" s="3"/>
      <c r="H241" s="2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20"/>
      <c r="AH241" s="4"/>
      <c r="AI241" s="4">
        <f t="shared" si="20"/>
        <v>0</v>
      </c>
      <c r="AJ241" s="4">
        <f t="shared" si="21"/>
        <v>0</v>
      </c>
      <c r="AK241" s="4">
        <f t="shared" si="22"/>
        <v>0</v>
      </c>
      <c r="AL241" s="4">
        <f t="shared" si="24"/>
        <v>0</v>
      </c>
      <c r="AM241" s="4">
        <f t="shared" si="23"/>
        <v>0</v>
      </c>
      <c r="AN241" s="4">
        <f t="shared" si="25"/>
        <v>0</v>
      </c>
    </row>
    <row r="242" spans="1:40" ht="30" customHeight="1" x14ac:dyDescent="0.25">
      <c r="A242" s="13"/>
      <c r="B242" s="37"/>
      <c r="C242" s="11"/>
      <c r="D242" s="8"/>
      <c r="E242" s="3"/>
      <c r="F242" s="3"/>
      <c r="G242" s="3"/>
      <c r="H242" s="2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20"/>
      <c r="AH242" s="4"/>
      <c r="AI242" s="4">
        <f t="shared" si="20"/>
        <v>0</v>
      </c>
      <c r="AJ242" s="4">
        <f t="shared" si="21"/>
        <v>0</v>
      </c>
      <c r="AK242" s="4">
        <f t="shared" si="22"/>
        <v>0</v>
      </c>
      <c r="AL242" s="4">
        <f t="shared" si="24"/>
        <v>0</v>
      </c>
      <c r="AM242" s="4">
        <f t="shared" si="23"/>
        <v>0</v>
      </c>
      <c r="AN242" s="4">
        <f t="shared" si="25"/>
        <v>0</v>
      </c>
    </row>
    <row r="243" spans="1:40" ht="30" customHeight="1" x14ac:dyDescent="0.25">
      <c r="A243" s="13"/>
      <c r="B243" s="37"/>
      <c r="C243" s="11"/>
      <c r="D243" s="8"/>
      <c r="E243" s="3"/>
      <c r="F243" s="3"/>
      <c r="G243" s="3"/>
      <c r="H243" s="2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20"/>
      <c r="AH243" s="4"/>
      <c r="AI243" s="4">
        <f t="shared" si="20"/>
        <v>0</v>
      </c>
      <c r="AJ243" s="4">
        <f t="shared" si="21"/>
        <v>0</v>
      </c>
      <c r="AK243" s="4">
        <f t="shared" si="22"/>
        <v>0</v>
      </c>
      <c r="AL243" s="4">
        <f t="shared" si="24"/>
        <v>0</v>
      </c>
      <c r="AM243" s="4">
        <f t="shared" si="23"/>
        <v>0</v>
      </c>
      <c r="AN243" s="4">
        <f t="shared" si="25"/>
        <v>0</v>
      </c>
    </row>
    <row r="244" spans="1:40" ht="30" customHeight="1" x14ac:dyDescent="0.25">
      <c r="A244" s="13"/>
      <c r="B244" s="37"/>
      <c r="C244" s="11"/>
      <c r="D244" s="8"/>
      <c r="E244" s="3"/>
      <c r="F244" s="3"/>
      <c r="G244" s="3"/>
      <c r="H244" s="2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20"/>
      <c r="AH244" s="4"/>
      <c r="AI244" s="4">
        <f t="shared" ref="AI244:AI307" si="26">H244-AG244+AH244</f>
        <v>0</v>
      </c>
      <c r="AJ244" s="4">
        <f t="shared" si="21"/>
        <v>0</v>
      </c>
      <c r="AK244" s="4">
        <f t="shared" si="22"/>
        <v>0</v>
      </c>
      <c r="AL244" s="4">
        <f t="shared" si="24"/>
        <v>0</v>
      </c>
      <c r="AM244" s="4">
        <f t="shared" si="23"/>
        <v>0</v>
      </c>
      <c r="AN244" s="4">
        <f t="shared" si="25"/>
        <v>0</v>
      </c>
    </row>
    <row r="245" spans="1:40" ht="30" customHeight="1" x14ac:dyDescent="0.25">
      <c r="A245" s="13"/>
      <c r="B245" s="37"/>
      <c r="C245" s="11"/>
      <c r="D245" s="8"/>
      <c r="E245" s="3"/>
      <c r="F245" s="3"/>
      <c r="G245" s="3"/>
      <c r="H245" s="2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20"/>
      <c r="AH245" s="4"/>
      <c r="AI245" s="4">
        <f t="shared" si="26"/>
        <v>0</v>
      </c>
      <c r="AJ245" s="4">
        <f t="shared" si="21"/>
        <v>0</v>
      </c>
      <c r="AK245" s="4">
        <f t="shared" si="22"/>
        <v>0</v>
      </c>
      <c r="AL245" s="4">
        <f t="shared" si="24"/>
        <v>0</v>
      </c>
      <c r="AM245" s="4">
        <f t="shared" si="23"/>
        <v>0</v>
      </c>
      <c r="AN245" s="4">
        <f t="shared" si="25"/>
        <v>0</v>
      </c>
    </row>
    <row r="246" spans="1:40" ht="30" customHeight="1" x14ac:dyDescent="0.25">
      <c r="A246" s="13"/>
      <c r="B246" s="37"/>
      <c r="C246" s="11"/>
      <c r="D246" s="8"/>
      <c r="E246" s="3"/>
      <c r="F246" s="3"/>
      <c r="G246" s="3"/>
      <c r="H246" s="2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20"/>
      <c r="AH246" s="4"/>
      <c r="AI246" s="4">
        <f t="shared" si="26"/>
        <v>0</v>
      </c>
      <c r="AJ246" s="4">
        <f t="shared" si="21"/>
        <v>0</v>
      </c>
      <c r="AK246" s="4">
        <f t="shared" si="22"/>
        <v>0</v>
      </c>
      <c r="AL246" s="4">
        <f t="shared" si="24"/>
        <v>0</v>
      </c>
      <c r="AM246" s="4">
        <f t="shared" si="23"/>
        <v>0</v>
      </c>
      <c r="AN246" s="4">
        <f t="shared" si="25"/>
        <v>0</v>
      </c>
    </row>
    <row r="247" spans="1:40" ht="30" customHeight="1" x14ac:dyDescent="0.25">
      <c r="A247" s="13"/>
      <c r="B247" s="37"/>
      <c r="C247" s="11"/>
      <c r="D247" s="8"/>
      <c r="E247" s="3"/>
      <c r="F247" s="3"/>
      <c r="G247" s="3"/>
      <c r="H247" s="2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20"/>
      <c r="AH247" s="4"/>
      <c r="AI247" s="4">
        <f t="shared" si="26"/>
        <v>0</v>
      </c>
      <c r="AJ247" s="4">
        <f t="shared" si="21"/>
        <v>0</v>
      </c>
      <c r="AK247" s="4">
        <f t="shared" si="22"/>
        <v>0</v>
      </c>
      <c r="AL247" s="4">
        <f t="shared" si="24"/>
        <v>0</v>
      </c>
      <c r="AM247" s="4">
        <f t="shared" si="23"/>
        <v>0</v>
      </c>
      <c r="AN247" s="4">
        <f t="shared" si="25"/>
        <v>0</v>
      </c>
    </row>
    <row r="248" spans="1:40" ht="30" customHeight="1" x14ac:dyDescent="0.25">
      <c r="A248" s="13"/>
      <c r="B248" s="37"/>
      <c r="C248" s="11"/>
      <c r="D248" s="8"/>
      <c r="E248" s="3"/>
      <c r="F248" s="3"/>
      <c r="G248" s="3"/>
      <c r="H248" s="2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20"/>
      <c r="AH248" s="4"/>
      <c r="AI248" s="4">
        <f t="shared" si="26"/>
        <v>0</v>
      </c>
      <c r="AJ248" s="4">
        <f t="shared" si="21"/>
        <v>0</v>
      </c>
      <c r="AK248" s="4">
        <f t="shared" si="22"/>
        <v>0</v>
      </c>
      <c r="AL248" s="4">
        <f t="shared" si="24"/>
        <v>0</v>
      </c>
      <c r="AM248" s="4">
        <f t="shared" si="23"/>
        <v>0</v>
      </c>
      <c r="AN248" s="4">
        <f t="shared" si="25"/>
        <v>0</v>
      </c>
    </row>
    <row r="249" spans="1:40" ht="30" customHeight="1" x14ac:dyDescent="0.25">
      <c r="A249" s="13"/>
      <c r="B249" s="37"/>
      <c r="C249" s="11"/>
      <c r="D249" s="8"/>
      <c r="E249" s="3"/>
      <c r="F249" s="3"/>
      <c r="G249" s="3"/>
      <c r="H249" s="2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20"/>
      <c r="AH249" s="4"/>
      <c r="AI249" s="4">
        <f t="shared" si="26"/>
        <v>0</v>
      </c>
      <c r="AJ249" s="4">
        <f t="shared" si="21"/>
        <v>0</v>
      </c>
      <c r="AK249" s="4">
        <f t="shared" si="22"/>
        <v>0</v>
      </c>
      <c r="AL249" s="4">
        <f t="shared" si="24"/>
        <v>0</v>
      </c>
      <c r="AM249" s="4">
        <f t="shared" si="23"/>
        <v>0</v>
      </c>
      <c r="AN249" s="4">
        <f t="shared" si="25"/>
        <v>0</v>
      </c>
    </row>
    <row r="250" spans="1:40" ht="30" customHeight="1" x14ac:dyDescent="0.25">
      <c r="A250" s="13"/>
      <c r="B250" s="37"/>
      <c r="C250" s="11"/>
      <c r="D250" s="8"/>
      <c r="E250" s="3"/>
      <c r="F250" s="3"/>
      <c r="G250" s="3"/>
      <c r="H250" s="2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20"/>
      <c r="AH250" s="4"/>
      <c r="AI250" s="4">
        <f t="shared" si="26"/>
        <v>0</v>
      </c>
      <c r="AJ250" s="4">
        <f t="shared" si="21"/>
        <v>0</v>
      </c>
      <c r="AK250" s="4">
        <f t="shared" si="22"/>
        <v>0</v>
      </c>
      <c r="AL250" s="4">
        <f t="shared" si="24"/>
        <v>0</v>
      </c>
      <c r="AM250" s="4">
        <f t="shared" si="23"/>
        <v>0</v>
      </c>
      <c r="AN250" s="4">
        <f t="shared" si="25"/>
        <v>0</v>
      </c>
    </row>
    <row r="251" spans="1:40" ht="30" customHeight="1" x14ac:dyDescent="0.25">
      <c r="A251" s="13"/>
      <c r="B251" s="37"/>
      <c r="C251" s="11"/>
      <c r="D251" s="8"/>
      <c r="E251" s="3"/>
      <c r="F251" s="3"/>
      <c r="G251" s="3"/>
      <c r="H251" s="2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20"/>
      <c r="AH251" s="4"/>
      <c r="AI251" s="4">
        <f t="shared" si="26"/>
        <v>0</v>
      </c>
      <c r="AJ251" s="4">
        <f t="shared" si="21"/>
        <v>0</v>
      </c>
      <c r="AK251" s="4">
        <f t="shared" si="22"/>
        <v>0</v>
      </c>
      <c r="AL251" s="4">
        <f t="shared" si="24"/>
        <v>0</v>
      </c>
      <c r="AM251" s="4">
        <f t="shared" si="23"/>
        <v>0</v>
      </c>
      <c r="AN251" s="4">
        <f t="shared" si="25"/>
        <v>0</v>
      </c>
    </row>
    <row r="252" spans="1:40" ht="30" customHeight="1" x14ac:dyDescent="0.25">
      <c r="A252" s="13"/>
      <c r="B252" s="37"/>
      <c r="C252" s="11"/>
      <c r="D252" s="8"/>
      <c r="E252" s="3"/>
      <c r="F252" s="3"/>
      <c r="G252" s="3"/>
      <c r="H252" s="2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20"/>
      <c r="AH252" s="4"/>
      <c r="AI252" s="4">
        <f t="shared" si="26"/>
        <v>0</v>
      </c>
      <c r="AJ252" s="4">
        <f t="shared" si="21"/>
        <v>0</v>
      </c>
      <c r="AK252" s="4">
        <f t="shared" si="22"/>
        <v>0</v>
      </c>
      <c r="AL252" s="4">
        <f t="shared" si="24"/>
        <v>0</v>
      </c>
      <c r="AM252" s="4">
        <f t="shared" si="23"/>
        <v>0</v>
      </c>
      <c r="AN252" s="4">
        <f t="shared" si="25"/>
        <v>0</v>
      </c>
    </row>
    <row r="253" spans="1:40" ht="30" customHeight="1" x14ac:dyDescent="0.25">
      <c r="A253" s="13"/>
      <c r="B253" s="37"/>
      <c r="C253" s="11"/>
      <c r="D253" s="8"/>
      <c r="E253" s="3"/>
      <c r="F253" s="3"/>
      <c r="G253" s="3"/>
      <c r="H253" s="2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20"/>
      <c r="AH253" s="4"/>
      <c r="AI253" s="4">
        <f t="shared" si="26"/>
        <v>0</v>
      </c>
      <c r="AJ253" s="4">
        <f t="shared" si="21"/>
        <v>0</v>
      </c>
      <c r="AK253" s="4">
        <f t="shared" si="22"/>
        <v>0</v>
      </c>
      <c r="AL253" s="4">
        <f t="shared" si="24"/>
        <v>0</v>
      </c>
      <c r="AM253" s="4">
        <f t="shared" si="23"/>
        <v>0</v>
      </c>
      <c r="AN253" s="4">
        <f t="shared" si="25"/>
        <v>0</v>
      </c>
    </row>
    <row r="254" spans="1:40" ht="30" customHeight="1" x14ac:dyDescent="0.25">
      <c r="A254" s="13"/>
      <c r="B254" s="37"/>
      <c r="C254" s="11"/>
      <c r="D254" s="8"/>
      <c r="E254" s="3"/>
      <c r="F254" s="3"/>
      <c r="G254" s="3"/>
      <c r="H254" s="2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20"/>
      <c r="AH254" s="4"/>
      <c r="AI254" s="4">
        <f t="shared" si="26"/>
        <v>0</v>
      </c>
      <c r="AJ254" s="4">
        <f t="shared" si="21"/>
        <v>0</v>
      </c>
      <c r="AK254" s="4">
        <f t="shared" si="22"/>
        <v>0</v>
      </c>
      <c r="AL254" s="4">
        <f t="shared" si="24"/>
        <v>0</v>
      </c>
      <c r="AM254" s="4">
        <f t="shared" si="23"/>
        <v>0</v>
      </c>
      <c r="AN254" s="4">
        <f t="shared" si="25"/>
        <v>0</v>
      </c>
    </row>
    <row r="255" spans="1:40" ht="30" customHeight="1" x14ac:dyDescent="0.25">
      <c r="A255" s="13"/>
      <c r="B255" s="37"/>
      <c r="C255" s="11"/>
      <c r="D255" s="8"/>
      <c r="E255" s="3"/>
      <c r="F255" s="3"/>
      <c r="G255" s="3"/>
      <c r="H255" s="2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20"/>
      <c r="AH255" s="4"/>
      <c r="AI255" s="4">
        <f t="shared" si="26"/>
        <v>0</v>
      </c>
      <c r="AJ255" s="4">
        <f t="shared" si="21"/>
        <v>0</v>
      </c>
      <c r="AK255" s="4">
        <f t="shared" si="22"/>
        <v>0</v>
      </c>
      <c r="AL255" s="4">
        <f t="shared" si="24"/>
        <v>0</v>
      </c>
      <c r="AM255" s="4">
        <f t="shared" si="23"/>
        <v>0</v>
      </c>
      <c r="AN255" s="4">
        <f t="shared" si="25"/>
        <v>0</v>
      </c>
    </row>
    <row r="256" spans="1:40" ht="30" customHeight="1" x14ac:dyDescent="0.25">
      <c r="A256" s="13"/>
      <c r="B256" s="37"/>
      <c r="C256" s="11"/>
      <c r="D256" s="8"/>
      <c r="E256" s="3"/>
      <c r="F256" s="3"/>
      <c r="G256" s="3"/>
      <c r="H256" s="2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20"/>
      <c r="AH256" s="4"/>
      <c r="AI256" s="4">
        <f t="shared" si="26"/>
        <v>0</v>
      </c>
      <c r="AJ256" s="4">
        <f t="shared" si="21"/>
        <v>0</v>
      </c>
      <c r="AK256" s="4">
        <f t="shared" si="22"/>
        <v>0</v>
      </c>
      <c r="AL256" s="4">
        <f t="shared" si="24"/>
        <v>0</v>
      </c>
      <c r="AM256" s="4">
        <f t="shared" si="23"/>
        <v>0</v>
      </c>
      <c r="AN256" s="4">
        <f t="shared" si="25"/>
        <v>0</v>
      </c>
    </row>
    <row r="257" spans="1:40" ht="30" customHeight="1" x14ac:dyDescent="0.25">
      <c r="A257" s="13"/>
      <c r="B257" s="37"/>
      <c r="C257" s="11"/>
      <c r="D257" s="8"/>
      <c r="E257" s="3"/>
      <c r="F257" s="3"/>
      <c r="G257" s="3"/>
      <c r="H257" s="2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20"/>
      <c r="AH257" s="4"/>
      <c r="AI257" s="4">
        <f t="shared" si="26"/>
        <v>0</v>
      </c>
      <c r="AJ257" s="4">
        <f t="shared" si="21"/>
        <v>0</v>
      </c>
      <c r="AK257" s="4">
        <f t="shared" si="22"/>
        <v>0</v>
      </c>
      <c r="AL257" s="4">
        <f t="shared" si="24"/>
        <v>0</v>
      </c>
      <c r="AM257" s="4">
        <f t="shared" si="23"/>
        <v>0</v>
      </c>
      <c r="AN257" s="4">
        <f t="shared" si="25"/>
        <v>0</v>
      </c>
    </row>
    <row r="258" spans="1:40" ht="30" customHeight="1" x14ac:dyDescent="0.25">
      <c r="A258" s="13"/>
      <c r="B258" s="37"/>
      <c r="C258" s="11"/>
      <c r="D258" s="8"/>
      <c r="E258" s="3"/>
      <c r="F258" s="3"/>
      <c r="G258" s="3"/>
      <c r="H258" s="2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20"/>
      <c r="AH258" s="4"/>
      <c r="AI258" s="4">
        <f t="shared" si="26"/>
        <v>0</v>
      </c>
      <c r="AJ258" s="4">
        <f t="shared" si="21"/>
        <v>0</v>
      </c>
      <c r="AK258" s="4">
        <f t="shared" si="22"/>
        <v>0</v>
      </c>
      <c r="AL258" s="4">
        <f t="shared" si="24"/>
        <v>0</v>
      </c>
      <c r="AM258" s="4">
        <f t="shared" si="23"/>
        <v>0</v>
      </c>
      <c r="AN258" s="4">
        <f t="shared" si="25"/>
        <v>0</v>
      </c>
    </row>
    <row r="259" spans="1:40" ht="30" customHeight="1" x14ac:dyDescent="0.25">
      <c r="A259" s="13"/>
      <c r="B259" s="37"/>
      <c r="C259" s="11"/>
      <c r="D259" s="8"/>
      <c r="E259" s="3"/>
      <c r="F259" s="3"/>
      <c r="G259" s="3"/>
      <c r="H259" s="2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20"/>
      <c r="AH259" s="4"/>
      <c r="AI259" s="4">
        <f t="shared" si="26"/>
        <v>0</v>
      </c>
      <c r="AJ259" s="4">
        <f t="shared" si="21"/>
        <v>0</v>
      </c>
      <c r="AK259" s="4">
        <f t="shared" si="22"/>
        <v>0</v>
      </c>
      <c r="AL259" s="4">
        <f t="shared" si="24"/>
        <v>0</v>
      </c>
      <c r="AM259" s="4">
        <f t="shared" si="23"/>
        <v>0</v>
      </c>
      <c r="AN259" s="4">
        <f t="shared" si="25"/>
        <v>0</v>
      </c>
    </row>
    <row r="260" spans="1:40" ht="30" customHeight="1" x14ac:dyDescent="0.25">
      <c r="A260" s="13"/>
      <c r="B260" s="37"/>
      <c r="C260" s="11"/>
      <c r="D260" s="8"/>
      <c r="E260" s="3"/>
      <c r="F260" s="3"/>
      <c r="G260" s="3"/>
      <c r="H260" s="2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20"/>
      <c r="AH260" s="4"/>
      <c r="AI260" s="4">
        <f t="shared" si="26"/>
        <v>0</v>
      </c>
      <c r="AJ260" s="4">
        <f t="shared" si="21"/>
        <v>0</v>
      </c>
      <c r="AK260" s="4">
        <f t="shared" si="22"/>
        <v>0</v>
      </c>
      <c r="AL260" s="4">
        <f t="shared" si="24"/>
        <v>0</v>
      </c>
      <c r="AM260" s="4">
        <f t="shared" si="23"/>
        <v>0</v>
      </c>
      <c r="AN260" s="4">
        <f t="shared" si="25"/>
        <v>0</v>
      </c>
    </row>
    <row r="261" spans="1:40" ht="30" customHeight="1" x14ac:dyDescent="0.25">
      <c r="A261" s="13"/>
      <c r="B261" s="37"/>
      <c r="C261" s="11"/>
      <c r="D261" s="8"/>
      <c r="E261" s="3"/>
      <c r="F261" s="3"/>
      <c r="G261" s="3"/>
      <c r="H261" s="2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20"/>
      <c r="AH261" s="4"/>
      <c r="AI261" s="4">
        <f t="shared" si="26"/>
        <v>0</v>
      </c>
      <c r="AJ261" s="4">
        <f t="shared" si="21"/>
        <v>0</v>
      </c>
      <c r="AK261" s="4">
        <f t="shared" si="22"/>
        <v>0</v>
      </c>
      <c r="AL261" s="4">
        <f t="shared" si="24"/>
        <v>0</v>
      </c>
      <c r="AM261" s="4">
        <f t="shared" si="23"/>
        <v>0</v>
      </c>
      <c r="AN261" s="4">
        <f t="shared" si="25"/>
        <v>0</v>
      </c>
    </row>
    <row r="262" spans="1:40" ht="30" customHeight="1" x14ac:dyDescent="0.25">
      <c r="A262" s="13"/>
      <c r="B262" s="37"/>
      <c r="C262" s="11"/>
      <c r="D262" s="8"/>
      <c r="E262" s="3"/>
      <c r="F262" s="3"/>
      <c r="G262" s="3"/>
      <c r="H262" s="2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20"/>
      <c r="AH262" s="4"/>
      <c r="AI262" s="4">
        <f t="shared" si="26"/>
        <v>0</v>
      </c>
      <c r="AJ262" s="4">
        <f t="shared" si="21"/>
        <v>0</v>
      </c>
      <c r="AK262" s="4">
        <f t="shared" si="22"/>
        <v>0</v>
      </c>
      <c r="AL262" s="4">
        <f t="shared" si="24"/>
        <v>0</v>
      </c>
      <c r="AM262" s="4">
        <f t="shared" si="23"/>
        <v>0</v>
      </c>
      <c r="AN262" s="4">
        <f t="shared" si="25"/>
        <v>0</v>
      </c>
    </row>
    <row r="263" spans="1:40" ht="30" customHeight="1" x14ac:dyDescent="0.25">
      <c r="A263" s="13"/>
      <c r="B263" s="37"/>
      <c r="C263" s="11"/>
      <c r="D263" s="8"/>
      <c r="E263" s="3"/>
      <c r="F263" s="3"/>
      <c r="G263" s="3"/>
      <c r="H263" s="2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20"/>
      <c r="AH263" s="4"/>
      <c r="AI263" s="4">
        <f t="shared" si="26"/>
        <v>0</v>
      </c>
      <c r="AJ263" s="4">
        <f t="shared" si="21"/>
        <v>0</v>
      </c>
      <c r="AK263" s="4">
        <f t="shared" si="22"/>
        <v>0</v>
      </c>
      <c r="AL263" s="4">
        <f t="shared" si="24"/>
        <v>0</v>
      </c>
      <c r="AM263" s="4">
        <f t="shared" si="23"/>
        <v>0</v>
      </c>
      <c r="AN263" s="4">
        <f t="shared" si="25"/>
        <v>0</v>
      </c>
    </row>
    <row r="264" spans="1:40" ht="30" customHeight="1" x14ac:dyDescent="0.25">
      <c r="A264" s="13"/>
      <c r="B264" s="37"/>
      <c r="C264" s="11"/>
      <c r="D264" s="8"/>
      <c r="E264" s="3"/>
      <c r="F264" s="3"/>
      <c r="G264" s="3"/>
      <c r="H264" s="2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20"/>
      <c r="AH264" s="4"/>
      <c r="AI264" s="4">
        <f t="shared" si="26"/>
        <v>0</v>
      </c>
      <c r="AJ264" s="4">
        <f t="shared" ref="AJ264:AJ303" si="27">SUM(I264:T264)</f>
        <v>0</v>
      </c>
      <c r="AK264" s="4">
        <f t="shared" ref="AK264:AK303" si="28">SUM(U264:AF264)</f>
        <v>0</v>
      </c>
      <c r="AL264" s="4">
        <f t="shared" si="24"/>
        <v>0</v>
      </c>
      <c r="AM264" s="4">
        <f t="shared" ref="AM264:AM303" si="29">AJ264-AK264</f>
        <v>0</v>
      </c>
      <c r="AN264" s="4">
        <f t="shared" si="25"/>
        <v>0</v>
      </c>
    </row>
    <row r="265" spans="1:40" ht="30" customHeight="1" x14ac:dyDescent="0.25">
      <c r="A265" s="13"/>
      <c r="B265" s="37"/>
      <c r="C265" s="11"/>
      <c r="D265" s="8"/>
      <c r="E265" s="3"/>
      <c r="F265" s="3"/>
      <c r="G265" s="3"/>
      <c r="H265" s="2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20"/>
      <c r="AH265" s="4"/>
      <c r="AI265" s="4">
        <f t="shared" si="26"/>
        <v>0</v>
      </c>
      <c r="AJ265" s="4">
        <f t="shared" si="27"/>
        <v>0</v>
      </c>
      <c r="AK265" s="4">
        <f t="shared" si="28"/>
        <v>0</v>
      </c>
      <c r="AL265" s="4">
        <f t="shared" si="24"/>
        <v>0</v>
      </c>
      <c r="AM265" s="4">
        <f t="shared" si="29"/>
        <v>0</v>
      </c>
      <c r="AN265" s="4">
        <f t="shared" si="25"/>
        <v>0</v>
      </c>
    </row>
    <row r="266" spans="1:40" ht="30" customHeight="1" x14ac:dyDescent="0.25">
      <c r="A266" s="13"/>
      <c r="B266" s="37"/>
      <c r="C266" s="11"/>
      <c r="D266" s="8"/>
      <c r="E266" s="3"/>
      <c r="F266" s="3"/>
      <c r="G266" s="3"/>
      <c r="H266" s="2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20"/>
      <c r="AH266" s="4"/>
      <c r="AI266" s="4">
        <f t="shared" si="26"/>
        <v>0</v>
      </c>
      <c r="AJ266" s="4">
        <f t="shared" si="27"/>
        <v>0</v>
      </c>
      <c r="AK266" s="4">
        <f t="shared" si="28"/>
        <v>0</v>
      </c>
      <c r="AL266" s="4">
        <f t="shared" si="24"/>
        <v>0</v>
      </c>
      <c r="AM266" s="4">
        <f t="shared" si="29"/>
        <v>0</v>
      </c>
      <c r="AN266" s="4">
        <f t="shared" si="25"/>
        <v>0</v>
      </c>
    </row>
    <row r="267" spans="1:40" ht="30" customHeight="1" x14ac:dyDescent="0.25">
      <c r="A267" s="13"/>
      <c r="B267" s="37"/>
      <c r="C267" s="11"/>
      <c r="D267" s="8"/>
      <c r="E267" s="3"/>
      <c r="F267" s="3"/>
      <c r="G267" s="3"/>
      <c r="H267" s="2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20"/>
      <c r="AH267" s="4"/>
      <c r="AI267" s="4">
        <f t="shared" si="26"/>
        <v>0</v>
      </c>
      <c r="AJ267" s="4">
        <f t="shared" si="27"/>
        <v>0</v>
      </c>
      <c r="AK267" s="4">
        <f t="shared" si="28"/>
        <v>0</v>
      </c>
      <c r="AL267" s="4">
        <f t="shared" si="24"/>
        <v>0</v>
      </c>
      <c r="AM267" s="4">
        <f t="shared" si="29"/>
        <v>0</v>
      </c>
      <c r="AN267" s="4">
        <f t="shared" si="25"/>
        <v>0</v>
      </c>
    </row>
    <row r="268" spans="1:40" ht="30" customHeight="1" x14ac:dyDescent="0.25">
      <c r="A268" s="13"/>
      <c r="B268" s="37"/>
      <c r="C268" s="11"/>
      <c r="D268" s="8"/>
      <c r="E268" s="3"/>
      <c r="F268" s="3"/>
      <c r="G268" s="3"/>
      <c r="H268" s="2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20"/>
      <c r="AH268" s="4"/>
      <c r="AI268" s="4">
        <f t="shared" si="26"/>
        <v>0</v>
      </c>
      <c r="AJ268" s="4">
        <f t="shared" si="27"/>
        <v>0</v>
      </c>
      <c r="AK268" s="4">
        <f t="shared" si="28"/>
        <v>0</v>
      </c>
      <c r="AL268" s="4">
        <f t="shared" si="24"/>
        <v>0</v>
      </c>
      <c r="AM268" s="4">
        <f t="shared" si="29"/>
        <v>0</v>
      </c>
      <c r="AN268" s="4">
        <f t="shared" si="25"/>
        <v>0</v>
      </c>
    </row>
    <row r="269" spans="1:40" ht="30" customHeight="1" x14ac:dyDescent="0.25">
      <c r="A269" s="13"/>
      <c r="B269" s="37"/>
      <c r="C269" s="11"/>
      <c r="D269" s="8"/>
      <c r="E269" s="3"/>
      <c r="F269" s="3"/>
      <c r="G269" s="3"/>
      <c r="H269" s="2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20"/>
      <c r="AH269" s="4"/>
      <c r="AI269" s="4">
        <f t="shared" si="26"/>
        <v>0</v>
      </c>
      <c r="AJ269" s="4">
        <f t="shared" si="27"/>
        <v>0</v>
      </c>
      <c r="AK269" s="4">
        <f t="shared" si="28"/>
        <v>0</v>
      </c>
      <c r="AL269" s="4">
        <f t="shared" si="24"/>
        <v>0</v>
      </c>
      <c r="AM269" s="4">
        <f t="shared" si="29"/>
        <v>0</v>
      </c>
      <c r="AN269" s="4">
        <f t="shared" si="25"/>
        <v>0</v>
      </c>
    </row>
    <row r="270" spans="1:40" ht="30" customHeight="1" x14ac:dyDescent="0.25">
      <c r="A270" s="13"/>
      <c r="B270" s="37"/>
      <c r="C270" s="11"/>
      <c r="D270" s="8"/>
      <c r="E270" s="3"/>
      <c r="F270" s="3"/>
      <c r="G270" s="3"/>
      <c r="H270" s="2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20"/>
      <c r="AH270" s="4"/>
      <c r="AI270" s="4">
        <f t="shared" si="26"/>
        <v>0</v>
      </c>
      <c r="AJ270" s="4">
        <f t="shared" si="27"/>
        <v>0</v>
      </c>
      <c r="AK270" s="4">
        <f t="shared" si="28"/>
        <v>0</v>
      </c>
      <c r="AL270" s="4">
        <f t="shared" si="24"/>
        <v>0</v>
      </c>
      <c r="AM270" s="4">
        <f t="shared" si="29"/>
        <v>0</v>
      </c>
      <c r="AN270" s="4">
        <f t="shared" si="25"/>
        <v>0</v>
      </c>
    </row>
    <row r="271" spans="1:40" ht="30" customHeight="1" x14ac:dyDescent="0.25">
      <c r="A271" s="13"/>
      <c r="B271" s="37"/>
      <c r="C271" s="11"/>
      <c r="D271" s="8"/>
      <c r="E271" s="3"/>
      <c r="F271" s="3"/>
      <c r="G271" s="3"/>
      <c r="H271" s="2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20"/>
      <c r="AH271" s="4"/>
      <c r="AI271" s="4">
        <f t="shared" si="26"/>
        <v>0</v>
      </c>
      <c r="AJ271" s="4">
        <f t="shared" si="27"/>
        <v>0</v>
      </c>
      <c r="AK271" s="4">
        <f t="shared" si="28"/>
        <v>0</v>
      </c>
      <c r="AL271" s="4">
        <f t="shared" si="24"/>
        <v>0</v>
      </c>
      <c r="AM271" s="4">
        <f t="shared" si="29"/>
        <v>0</v>
      </c>
      <c r="AN271" s="4">
        <f t="shared" si="25"/>
        <v>0</v>
      </c>
    </row>
    <row r="272" spans="1:40" ht="30" customHeight="1" x14ac:dyDescent="0.25">
      <c r="A272" s="13"/>
      <c r="B272" s="37"/>
      <c r="C272" s="11"/>
      <c r="D272" s="8"/>
      <c r="E272" s="3"/>
      <c r="F272" s="3"/>
      <c r="G272" s="3"/>
      <c r="H272" s="2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20"/>
      <c r="AH272" s="4"/>
      <c r="AI272" s="4">
        <f t="shared" si="26"/>
        <v>0</v>
      </c>
      <c r="AJ272" s="4">
        <f t="shared" si="27"/>
        <v>0</v>
      </c>
      <c r="AK272" s="4">
        <f t="shared" si="28"/>
        <v>0</v>
      </c>
      <c r="AL272" s="4">
        <f t="shared" si="24"/>
        <v>0</v>
      </c>
      <c r="AM272" s="4">
        <f t="shared" si="29"/>
        <v>0</v>
      </c>
      <c r="AN272" s="4">
        <f t="shared" si="25"/>
        <v>0</v>
      </c>
    </row>
    <row r="273" spans="1:40" ht="30" customHeight="1" x14ac:dyDescent="0.25">
      <c r="A273" s="13"/>
      <c r="B273" s="37"/>
      <c r="C273" s="11"/>
      <c r="D273" s="8"/>
      <c r="E273" s="3"/>
      <c r="F273" s="3"/>
      <c r="G273" s="3"/>
      <c r="H273" s="2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20"/>
      <c r="AH273" s="4"/>
      <c r="AI273" s="4">
        <f t="shared" si="26"/>
        <v>0</v>
      </c>
      <c r="AJ273" s="4">
        <f t="shared" si="27"/>
        <v>0</v>
      </c>
      <c r="AK273" s="4">
        <f t="shared" si="28"/>
        <v>0</v>
      </c>
      <c r="AL273" s="4">
        <f t="shared" si="24"/>
        <v>0</v>
      </c>
      <c r="AM273" s="4">
        <f t="shared" si="29"/>
        <v>0</v>
      </c>
      <c r="AN273" s="4">
        <f t="shared" si="25"/>
        <v>0</v>
      </c>
    </row>
    <row r="274" spans="1:40" ht="30" customHeight="1" x14ac:dyDescent="0.25">
      <c r="A274" s="13"/>
      <c r="B274" s="37"/>
      <c r="C274" s="11"/>
      <c r="D274" s="8"/>
      <c r="E274" s="3"/>
      <c r="F274" s="3"/>
      <c r="G274" s="3"/>
      <c r="H274" s="2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20"/>
      <c r="AH274" s="4"/>
      <c r="AI274" s="4">
        <f t="shared" si="26"/>
        <v>0</v>
      </c>
      <c r="AJ274" s="4">
        <f t="shared" si="27"/>
        <v>0</v>
      </c>
      <c r="AK274" s="4">
        <f t="shared" si="28"/>
        <v>0</v>
      </c>
      <c r="AL274" s="4">
        <f t="shared" si="24"/>
        <v>0</v>
      </c>
      <c r="AM274" s="4">
        <f t="shared" si="29"/>
        <v>0</v>
      </c>
      <c r="AN274" s="4">
        <f t="shared" si="25"/>
        <v>0</v>
      </c>
    </row>
    <row r="275" spans="1:40" ht="30" customHeight="1" x14ac:dyDescent="0.25">
      <c r="A275" s="13"/>
      <c r="B275" s="37"/>
      <c r="C275" s="11"/>
      <c r="D275" s="8"/>
      <c r="E275" s="3"/>
      <c r="F275" s="3"/>
      <c r="G275" s="3"/>
      <c r="H275" s="2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20"/>
      <c r="AH275" s="4"/>
      <c r="AI275" s="4">
        <f t="shared" si="26"/>
        <v>0</v>
      </c>
      <c r="AJ275" s="4">
        <f t="shared" si="27"/>
        <v>0</v>
      </c>
      <c r="AK275" s="4">
        <f t="shared" si="28"/>
        <v>0</v>
      </c>
      <c r="AL275" s="4">
        <f t="shared" si="24"/>
        <v>0</v>
      </c>
      <c r="AM275" s="4">
        <f t="shared" si="29"/>
        <v>0</v>
      </c>
      <c r="AN275" s="4">
        <f t="shared" si="25"/>
        <v>0</v>
      </c>
    </row>
    <row r="276" spans="1:40" ht="30" customHeight="1" x14ac:dyDescent="0.25">
      <c r="A276" s="13"/>
      <c r="B276" s="37"/>
      <c r="C276" s="11"/>
      <c r="D276" s="8"/>
      <c r="E276" s="3"/>
      <c r="F276" s="3"/>
      <c r="G276" s="3"/>
      <c r="H276" s="2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20"/>
      <c r="AH276" s="4"/>
      <c r="AI276" s="4">
        <f t="shared" si="26"/>
        <v>0</v>
      </c>
      <c r="AJ276" s="4">
        <f t="shared" si="27"/>
        <v>0</v>
      </c>
      <c r="AK276" s="4">
        <f t="shared" si="28"/>
        <v>0</v>
      </c>
      <c r="AL276" s="4">
        <f t="shared" si="24"/>
        <v>0</v>
      </c>
      <c r="AM276" s="4">
        <f t="shared" si="29"/>
        <v>0</v>
      </c>
      <c r="AN276" s="4">
        <f t="shared" si="25"/>
        <v>0</v>
      </c>
    </row>
    <row r="277" spans="1:40" ht="30" customHeight="1" x14ac:dyDescent="0.25">
      <c r="A277" s="13"/>
      <c r="B277" s="37"/>
      <c r="C277" s="11"/>
      <c r="D277" s="8"/>
      <c r="E277" s="3"/>
      <c r="F277" s="3"/>
      <c r="G277" s="3"/>
      <c r="H277" s="2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20"/>
      <c r="AH277" s="4"/>
      <c r="AI277" s="4">
        <f t="shared" si="26"/>
        <v>0</v>
      </c>
      <c r="AJ277" s="4">
        <f t="shared" si="27"/>
        <v>0</v>
      </c>
      <c r="AK277" s="4">
        <f t="shared" si="28"/>
        <v>0</v>
      </c>
      <c r="AL277" s="4">
        <f t="shared" si="24"/>
        <v>0</v>
      </c>
      <c r="AM277" s="4">
        <f t="shared" si="29"/>
        <v>0</v>
      </c>
      <c r="AN277" s="4">
        <f t="shared" si="25"/>
        <v>0</v>
      </c>
    </row>
    <row r="278" spans="1:40" ht="30" customHeight="1" x14ac:dyDescent="0.25">
      <c r="A278" s="13"/>
      <c r="B278" s="37"/>
      <c r="C278" s="11"/>
      <c r="D278" s="8"/>
      <c r="E278" s="3"/>
      <c r="F278" s="3"/>
      <c r="G278" s="3"/>
      <c r="H278" s="2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20"/>
      <c r="AH278" s="4"/>
      <c r="AI278" s="4">
        <f t="shared" si="26"/>
        <v>0</v>
      </c>
      <c r="AJ278" s="4">
        <f t="shared" si="27"/>
        <v>0</v>
      </c>
      <c r="AK278" s="4">
        <f t="shared" si="28"/>
        <v>0</v>
      </c>
      <c r="AL278" s="4">
        <f t="shared" si="24"/>
        <v>0</v>
      </c>
      <c r="AM278" s="4">
        <f t="shared" si="29"/>
        <v>0</v>
      </c>
      <c r="AN278" s="4">
        <f t="shared" si="25"/>
        <v>0</v>
      </c>
    </row>
    <row r="279" spans="1:40" ht="30" customHeight="1" x14ac:dyDescent="0.25">
      <c r="A279" s="13"/>
      <c r="B279" s="37"/>
      <c r="C279" s="11"/>
      <c r="D279" s="8"/>
      <c r="E279" s="3"/>
      <c r="F279" s="3"/>
      <c r="G279" s="3"/>
      <c r="H279" s="2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20"/>
      <c r="AH279" s="4"/>
      <c r="AI279" s="4">
        <f t="shared" si="26"/>
        <v>0</v>
      </c>
      <c r="AJ279" s="4">
        <f t="shared" si="27"/>
        <v>0</v>
      </c>
      <c r="AK279" s="4">
        <f t="shared" si="28"/>
        <v>0</v>
      </c>
      <c r="AL279" s="4">
        <f t="shared" si="24"/>
        <v>0</v>
      </c>
      <c r="AM279" s="4">
        <f t="shared" si="29"/>
        <v>0</v>
      </c>
      <c r="AN279" s="4">
        <f t="shared" si="25"/>
        <v>0</v>
      </c>
    </row>
    <row r="280" spans="1:40" ht="30" customHeight="1" x14ac:dyDescent="0.25">
      <c r="A280" s="13"/>
      <c r="B280" s="37"/>
      <c r="C280" s="11"/>
      <c r="D280" s="8"/>
      <c r="E280" s="3"/>
      <c r="F280" s="3"/>
      <c r="G280" s="3"/>
      <c r="H280" s="2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20"/>
      <c r="AH280" s="4"/>
      <c r="AI280" s="4">
        <f t="shared" si="26"/>
        <v>0</v>
      </c>
      <c r="AJ280" s="4">
        <f t="shared" si="27"/>
        <v>0</v>
      </c>
      <c r="AK280" s="4">
        <f t="shared" si="28"/>
        <v>0</v>
      </c>
      <c r="AL280" s="4">
        <f t="shared" si="24"/>
        <v>0</v>
      </c>
      <c r="AM280" s="4">
        <f t="shared" si="29"/>
        <v>0</v>
      </c>
      <c r="AN280" s="4">
        <f t="shared" si="25"/>
        <v>0</v>
      </c>
    </row>
    <row r="281" spans="1:40" ht="30" customHeight="1" x14ac:dyDescent="0.25">
      <c r="A281" s="13"/>
      <c r="B281" s="37"/>
      <c r="C281" s="11"/>
      <c r="D281" s="8"/>
      <c r="E281" s="3"/>
      <c r="F281" s="3"/>
      <c r="G281" s="3"/>
      <c r="H281" s="2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20"/>
      <c r="AH281" s="4"/>
      <c r="AI281" s="4">
        <f t="shared" si="26"/>
        <v>0</v>
      </c>
      <c r="AJ281" s="4">
        <f t="shared" si="27"/>
        <v>0</v>
      </c>
      <c r="AK281" s="4">
        <f t="shared" si="28"/>
        <v>0</v>
      </c>
      <c r="AL281" s="4">
        <f t="shared" si="24"/>
        <v>0</v>
      </c>
      <c r="AM281" s="4">
        <f t="shared" si="29"/>
        <v>0</v>
      </c>
      <c r="AN281" s="4">
        <f t="shared" si="25"/>
        <v>0</v>
      </c>
    </row>
    <row r="282" spans="1:40" ht="30" customHeight="1" x14ac:dyDescent="0.25">
      <c r="A282" s="13"/>
      <c r="B282" s="37"/>
      <c r="C282" s="11"/>
      <c r="D282" s="8"/>
      <c r="E282" s="3"/>
      <c r="F282" s="3"/>
      <c r="G282" s="3"/>
      <c r="H282" s="2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20"/>
      <c r="AH282" s="4"/>
      <c r="AI282" s="4">
        <f t="shared" si="26"/>
        <v>0</v>
      </c>
      <c r="AJ282" s="4">
        <f t="shared" si="27"/>
        <v>0</v>
      </c>
      <c r="AK282" s="4">
        <f t="shared" si="28"/>
        <v>0</v>
      </c>
      <c r="AL282" s="4">
        <f t="shared" si="24"/>
        <v>0</v>
      </c>
      <c r="AM282" s="4">
        <f t="shared" si="29"/>
        <v>0</v>
      </c>
      <c r="AN282" s="4">
        <f t="shared" si="25"/>
        <v>0</v>
      </c>
    </row>
    <row r="283" spans="1:40" ht="30" customHeight="1" x14ac:dyDescent="0.25">
      <c r="A283" s="13"/>
      <c r="B283" s="37"/>
      <c r="C283" s="11"/>
      <c r="D283" s="8"/>
      <c r="E283" s="3"/>
      <c r="F283" s="3"/>
      <c r="G283" s="3"/>
      <c r="H283" s="2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20"/>
      <c r="AH283" s="4"/>
      <c r="AI283" s="4">
        <f t="shared" si="26"/>
        <v>0</v>
      </c>
      <c r="AJ283" s="4">
        <f t="shared" si="27"/>
        <v>0</v>
      </c>
      <c r="AK283" s="4">
        <f t="shared" si="28"/>
        <v>0</v>
      </c>
      <c r="AL283" s="4">
        <f t="shared" si="24"/>
        <v>0</v>
      </c>
      <c r="AM283" s="4">
        <f t="shared" si="29"/>
        <v>0</v>
      </c>
      <c r="AN283" s="4">
        <f t="shared" si="25"/>
        <v>0</v>
      </c>
    </row>
    <row r="284" spans="1:40" ht="30" customHeight="1" x14ac:dyDescent="0.25">
      <c r="A284" s="13"/>
      <c r="B284" s="37"/>
      <c r="C284" s="11"/>
      <c r="D284" s="8"/>
      <c r="E284" s="3"/>
      <c r="F284" s="3"/>
      <c r="G284" s="3"/>
      <c r="H284" s="2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20"/>
      <c r="AH284" s="4"/>
      <c r="AI284" s="4">
        <f t="shared" si="26"/>
        <v>0</v>
      </c>
      <c r="AJ284" s="4">
        <f t="shared" si="27"/>
        <v>0</v>
      </c>
      <c r="AK284" s="4">
        <f t="shared" si="28"/>
        <v>0</v>
      </c>
      <c r="AL284" s="4">
        <f t="shared" si="24"/>
        <v>0</v>
      </c>
      <c r="AM284" s="4">
        <f t="shared" si="29"/>
        <v>0</v>
      </c>
      <c r="AN284" s="4">
        <f t="shared" si="25"/>
        <v>0</v>
      </c>
    </row>
    <row r="285" spans="1:40" ht="30" customHeight="1" x14ac:dyDescent="0.25">
      <c r="A285" s="13"/>
      <c r="B285" s="37"/>
      <c r="C285" s="11"/>
      <c r="D285" s="8"/>
      <c r="E285" s="3"/>
      <c r="F285" s="3"/>
      <c r="G285" s="3"/>
      <c r="H285" s="2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20"/>
      <c r="AH285" s="4"/>
      <c r="AI285" s="4">
        <f t="shared" si="26"/>
        <v>0</v>
      </c>
      <c r="AJ285" s="4">
        <f t="shared" si="27"/>
        <v>0</v>
      </c>
      <c r="AK285" s="4">
        <f t="shared" si="28"/>
        <v>0</v>
      </c>
      <c r="AL285" s="4">
        <f t="shared" si="24"/>
        <v>0</v>
      </c>
      <c r="AM285" s="4">
        <f t="shared" si="29"/>
        <v>0</v>
      </c>
      <c r="AN285" s="4">
        <f t="shared" si="25"/>
        <v>0</v>
      </c>
    </row>
    <row r="286" spans="1:40" ht="30" customHeight="1" x14ac:dyDescent="0.25">
      <c r="A286" s="13"/>
      <c r="B286" s="37"/>
      <c r="C286" s="11"/>
      <c r="D286" s="8"/>
      <c r="E286" s="3"/>
      <c r="F286" s="3"/>
      <c r="G286" s="3"/>
      <c r="H286" s="2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20"/>
      <c r="AH286" s="4"/>
      <c r="AI286" s="4">
        <f t="shared" si="26"/>
        <v>0</v>
      </c>
      <c r="AJ286" s="4">
        <f t="shared" si="27"/>
        <v>0</v>
      </c>
      <c r="AK286" s="4">
        <f t="shared" si="28"/>
        <v>0</v>
      </c>
      <c r="AL286" s="4">
        <f t="shared" si="24"/>
        <v>0</v>
      </c>
      <c r="AM286" s="4">
        <f t="shared" si="29"/>
        <v>0</v>
      </c>
      <c r="AN286" s="4">
        <f t="shared" si="25"/>
        <v>0</v>
      </c>
    </row>
    <row r="287" spans="1:40" ht="30" customHeight="1" x14ac:dyDescent="0.25">
      <c r="A287" s="13"/>
      <c r="B287" s="37"/>
      <c r="C287" s="11"/>
      <c r="D287" s="8"/>
      <c r="E287" s="3"/>
      <c r="F287" s="3"/>
      <c r="G287" s="3"/>
      <c r="H287" s="2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20"/>
      <c r="AH287" s="4"/>
      <c r="AI287" s="4">
        <f t="shared" si="26"/>
        <v>0</v>
      </c>
      <c r="AJ287" s="4">
        <f t="shared" si="27"/>
        <v>0</v>
      </c>
      <c r="AK287" s="4">
        <f t="shared" si="28"/>
        <v>0</v>
      </c>
      <c r="AL287" s="4">
        <f t="shared" si="24"/>
        <v>0</v>
      </c>
      <c r="AM287" s="4">
        <f t="shared" si="29"/>
        <v>0</v>
      </c>
      <c r="AN287" s="4">
        <f t="shared" si="25"/>
        <v>0</v>
      </c>
    </row>
    <row r="288" spans="1:40" ht="30" customHeight="1" x14ac:dyDescent="0.25">
      <c r="A288" s="13"/>
      <c r="B288" s="37"/>
      <c r="C288" s="11"/>
      <c r="D288" s="8"/>
      <c r="E288" s="3"/>
      <c r="F288" s="3"/>
      <c r="G288" s="3"/>
      <c r="H288" s="2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20"/>
      <c r="AH288" s="4"/>
      <c r="AI288" s="4">
        <f t="shared" si="26"/>
        <v>0</v>
      </c>
      <c r="AJ288" s="4">
        <f t="shared" si="27"/>
        <v>0</v>
      </c>
      <c r="AK288" s="4">
        <f t="shared" si="28"/>
        <v>0</v>
      </c>
      <c r="AL288" s="4">
        <f t="shared" si="24"/>
        <v>0</v>
      </c>
      <c r="AM288" s="4">
        <f t="shared" si="29"/>
        <v>0</v>
      </c>
      <c r="AN288" s="4">
        <f t="shared" si="25"/>
        <v>0</v>
      </c>
    </row>
    <row r="289" spans="1:40" ht="30" customHeight="1" x14ac:dyDescent="0.25">
      <c r="A289" s="13"/>
      <c r="B289" s="37"/>
      <c r="C289" s="11"/>
      <c r="D289" s="8"/>
      <c r="E289" s="3"/>
      <c r="F289" s="3"/>
      <c r="G289" s="3"/>
      <c r="H289" s="2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20"/>
      <c r="AH289" s="4"/>
      <c r="AI289" s="4">
        <f t="shared" si="26"/>
        <v>0</v>
      </c>
      <c r="AJ289" s="4">
        <f t="shared" si="27"/>
        <v>0</v>
      </c>
      <c r="AK289" s="4">
        <f t="shared" si="28"/>
        <v>0</v>
      </c>
      <c r="AL289" s="4">
        <f t="shared" ref="AL289:AL352" si="30">(AJ289-AK289)+(AI289-AJ289)</f>
        <v>0</v>
      </c>
      <c r="AM289" s="4">
        <f t="shared" si="29"/>
        <v>0</v>
      </c>
      <c r="AN289" s="4">
        <f t="shared" ref="AN289:AN303" si="31">AI289-AJ289</f>
        <v>0</v>
      </c>
    </row>
    <row r="290" spans="1:40" ht="30" customHeight="1" x14ac:dyDescent="0.25">
      <c r="A290" s="13"/>
      <c r="B290" s="37"/>
      <c r="C290" s="11"/>
      <c r="D290" s="8"/>
      <c r="E290" s="3"/>
      <c r="F290" s="3"/>
      <c r="G290" s="3"/>
      <c r="H290" s="2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20"/>
      <c r="AH290" s="4"/>
      <c r="AI290" s="4">
        <f t="shared" si="26"/>
        <v>0</v>
      </c>
      <c r="AJ290" s="4">
        <f t="shared" si="27"/>
        <v>0</v>
      </c>
      <c r="AK290" s="4">
        <f t="shared" si="28"/>
        <v>0</v>
      </c>
      <c r="AL290" s="4">
        <f t="shared" si="30"/>
        <v>0</v>
      </c>
      <c r="AM290" s="4">
        <f t="shared" si="29"/>
        <v>0</v>
      </c>
      <c r="AN290" s="4">
        <f t="shared" si="31"/>
        <v>0</v>
      </c>
    </row>
    <row r="291" spans="1:40" ht="30" customHeight="1" x14ac:dyDescent="0.25">
      <c r="A291" s="13"/>
      <c r="B291" s="37"/>
      <c r="C291" s="11"/>
      <c r="D291" s="8"/>
      <c r="E291" s="3"/>
      <c r="F291" s="3"/>
      <c r="G291" s="3"/>
      <c r="H291" s="2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20"/>
      <c r="AH291" s="4"/>
      <c r="AI291" s="4">
        <f t="shared" si="26"/>
        <v>0</v>
      </c>
      <c r="AJ291" s="4">
        <f t="shared" si="27"/>
        <v>0</v>
      </c>
      <c r="AK291" s="4">
        <f t="shared" si="28"/>
        <v>0</v>
      </c>
      <c r="AL291" s="4">
        <f t="shared" si="30"/>
        <v>0</v>
      </c>
      <c r="AM291" s="4">
        <f t="shared" si="29"/>
        <v>0</v>
      </c>
      <c r="AN291" s="4">
        <f t="shared" si="31"/>
        <v>0</v>
      </c>
    </row>
    <row r="292" spans="1:40" ht="30" customHeight="1" x14ac:dyDescent="0.25">
      <c r="A292" s="13"/>
      <c r="B292" s="37"/>
      <c r="C292" s="11"/>
      <c r="D292" s="8"/>
      <c r="E292" s="3"/>
      <c r="F292" s="3"/>
      <c r="G292" s="3"/>
      <c r="H292" s="2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20"/>
      <c r="AH292" s="4"/>
      <c r="AI292" s="4">
        <f t="shared" si="26"/>
        <v>0</v>
      </c>
      <c r="AJ292" s="4">
        <f t="shared" si="27"/>
        <v>0</v>
      </c>
      <c r="AK292" s="4">
        <f t="shared" si="28"/>
        <v>0</v>
      </c>
      <c r="AL292" s="4">
        <f t="shared" si="30"/>
        <v>0</v>
      </c>
      <c r="AM292" s="4">
        <f t="shared" si="29"/>
        <v>0</v>
      </c>
      <c r="AN292" s="4">
        <f t="shared" si="31"/>
        <v>0</v>
      </c>
    </row>
    <row r="293" spans="1:40" ht="30" customHeight="1" x14ac:dyDescent="0.25">
      <c r="A293" s="13"/>
      <c r="B293" s="37"/>
      <c r="C293" s="11"/>
      <c r="D293" s="8"/>
      <c r="E293" s="3"/>
      <c r="F293" s="3"/>
      <c r="G293" s="3"/>
      <c r="H293" s="2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20"/>
      <c r="AH293" s="4"/>
      <c r="AI293" s="4">
        <f t="shared" si="26"/>
        <v>0</v>
      </c>
      <c r="AJ293" s="4">
        <f t="shared" si="27"/>
        <v>0</v>
      </c>
      <c r="AK293" s="4">
        <f t="shared" si="28"/>
        <v>0</v>
      </c>
      <c r="AL293" s="4">
        <f t="shared" si="30"/>
        <v>0</v>
      </c>
      <c r="AM293" s="4">
        <f t="shared" si="29"/>
        <v>0</v>
      </c>
      <c r="AN293" s="4">
        <f t="shared" si="31"/>
        <v>0</v>
      </c>
    </row>
    <row r="294" spans="1:40" ht="30" customHeight="1" x14ac:dyDescent="0.25">
      <c r="A294" s="13"/>
      <c r="B294" s="37"/>
      <c r="C294" s="11"/>
      <c r="D294" s="8"/>
      <c r="E294" s="3"/>
      <c r="F294" s="3"/>
      <c r="G294" s="3"/>
      <c r="H294" s="2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20"/>
      <c r="AH294" s="4"/>
      <c r="AI294" s="4">
        <f t="shared" si="26"/>
        <v>0</v>
      </c>
      <c r="AJ294" s="4">
        <f t="shared" si="27"/>
        <v>0</v>
      </c>
      <c r="AK294" s="4">
        <f t="shared" si="28"/>
        <v>0</v>
      </c>
      <c r="AL294" s="4">
        <f t="shared" si="30"/>
        <v>0</v>
      </c>
      <c r="AM294" s="4">
        <f t="shared" si="29"/>
        <v>0</v>
      </c>
      <c r="AN294" s="4">
        <f t="shared" si="31"/>
        <v>0</v>
      </c>
    </row>
    <row r="295" spans="1:40" ht="30" customHeight="1" x14ac:dyDescent="0.25">
      <c r="A295" s="13"/>
      <c r="B295" s="37"/>
      <c r="C295" s="11"/>
      <c r="D295" s="8"/>
      <c r="E295" s="3"/>
      <c r="F295" s="3"/>
      <c r="G295" s="3"/>
      <c r="H295" s="2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20"/>
      <c r="AH295" s="4"/>
      <c r="AI295" s="4">
        <f t="shared" si="26"/>
        <v>0</v>
      </c>
      <c r="AJ295" s="4">
        <f t="shared" si="27"/>
        <v>0</v>
      </c>
      <c r="AK295" s="4">
        <f t="shared" si="28"/>
        <v>0</v>
      </c>
      <c r="AL295" s="4">
        <f t="shared" si="30"/>
        <v>0</v>
      </c>
      <c r="AM295" s="4">
        <f t="shared" si="29"/>
        <v>0</v>
      </c>
      <c r="AN295" s="4">
        <f t="shared" si="31"/>
        <v>0</v>
      </c>
    </row>
    <row r="296" spans="1:40" ht="30" customHeight="1" x14ac:dyDescent="0.25">
      <c r="A296" s="13"/>
      <c r="B296" s="37"/>
      <c r="C296" s="11"/>
      <c r="D296" s="8"/>
      <c r="E296" s="3"/>
      <c r="F296" s="3"/>
      <c r="G296" s="3"/>
      <c r="H296" s="2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20"/>
      <c r="AH296" s="4"/>
      <c r="AI296" s="4">
        <f t="shared" si="26"/>
        <v>0</v>
      </c>
      <c r="AJ296" s="4">
        <f t="shared" si="27"/>
        <v>0</v>
      </c>
      <c r="AK296" s="4">
        <f t="shared" si="28"/>
        <v>0</v>
      </c>
      <c r="AL296" s="4">
        <f t="shared" si="30"/>
        <v>0</v>
      </c>
      <c r="AM296" s="4">
        <f t="shared" si="29"/>
        <v>0</v>
      </c>
      <c r="AN296" s="4">
        <f t="shared" si="31"/>
        <v>0</v>
      </c>
    </row>
    <row r="297" spans="1:40" ht="30" customHeight="1" x14ac:dyDescent="0.25">
      <c r="A297" s="13"/>
      <c r="B297" s="37"/>
      <c r="C297" s="11"/>
      <c r="D297" s="8"/>
      <c r="E297" s="3"/>
      <c r="F297" s="3"/>
      <c r="G297" s="3"/>
      <c r="H297" s="2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20"/>
      <c r="AH297" s="4"/>
      <c r="AI297" s="4">
        <f t="shared" si="26"/>
        <v>0</v>
      </c>
      <c r="AJ297" s="4">
        <f t="shared" si="27"/>
        <v>0</v>
      </c>
      <c r="AK297" s="4">
        <f t="shared" si="28"/>
        <v>0</v>
      </c>
      <c r="AL297" s="4">
        <f t="shared" si="30"/>
        <v>0</v>
      </c>
      <c r="AM297" s="4">
        <f t="shared" si="29"/>
        <v>0</v>
      </c>
      <c r="AN297" s="4">
        <f t="shared" si="31"/>
        <v>0</v>
      </c>
    </row>
    <row r="298" spans="1:40" ht="30" customHeight="1" x14ac:dyDescent="0.25">
      <c r="A298" s="13"/>
      <c r="B298" s="37"/>
      <c r="C298" s="11"/>
      <c r="D298" s="8"/>
      <c r="E298" s="3"/>
      <c r="F298" s="3"/>
      <c r="G298" s="3"/>
      <c r="H298" s="2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20"/>
      <c r="AH298" s="4"/>
      <c r="AI298" s="4">
        <f t="shared" si="26"/>
        <v>0</v>
      </c>
      <c r="AJ298" s="4">
        <f t="shared" si="27"/>
        <v>0</v>
      </c>
      <c r="AK298" s="4">
        <f t="shared" si="28"/>
        <v>0</v>
      </c>
      <c r="AL298" s="4">
        <f t="shared" si="30"/>
        <v>0</v>
      </c>
      <c r="AM298" s="4">
        <f t="shared" si="29"/>
        <v>0</v>
      </c>
      <c r="AN298" s="4">
        <f t="shared" si="31"/>
        <v>0</v>
      </c>
    </row>
    <row r="299" spans="1:40" ht="30" customHeight="1" x14ac:dyDescent="0.25">
      <c r="A299" s="13"/>
      <c r="B299" s="37"/>
      <c r="C299" s="11"/>
      <c r="D299" s="8"/>
      <c r="E299" s="3"/>
      <c r="F299" s="3"/>
      <c r="G299" s="3"/>
      <c r="H299" s="2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20"/>
      <c r="AH299" s="4"/>
      <c r="AI299" s="4">
        <f t="shared" si="26"/>
        <v>0</v>
      </c>
      <c r="AJ299" s="4">
        <f t="shared" si="27"/>
        <v>0</v>
      </c>
      <c r="AK299" s="4">
        <f t="shared" si="28"/>
        <v>0</v>
      </c>
      <c r="AL299" s="4">
        <f t="shared" si="30"/>
        <v>0</v>
      </c>
      <c r="AM299" s="4">
        <f t="shared" si="29"/>
        <v>0</v>
      </c>
      <c r="AN299" s="4">
        <f t="shared" si="31"/>
        <v>0</v>
      </c>
    </row>
    <row r="300" spans="1:40" ht="30" customHeight="1" x14ac:dyDescent="0.25">
      <c r="A300" s="13"/>
      <c r="B300" s="37"/>
      <c r="C300" s="11"/>
      <c r="D300" s="8"/>
      <c r="E300" s="3"/>
      <c r="F300" s="3"/>
      <c r="G300" s="3"/>
      <c r="H300" s="2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20"/>
      <c r="AH300" s="4"/>
      <c r="AI300" s="4">
        <f t="shared" si="26"/>
        <v>0</v>
      </c>
      <c r="AJ300" s="4">
        <f t="shared" si="27"/>
        <v>0</v>
      </c>
      <c r="AK300" s="4">
        <f t="shared" si="28"/>
        <v>0</v>
      </c>
      <c r="AL300" s="4">
        <f t="shared" si="30"/>
        <v>0</v>
      </c>
      <c r="AM300" s="4">
        <f t="shared" si="29"/>
        <v>0</v>
      </c>
      <c r="AN300" s="4">
        <f t="shared" si="31"/>
        <v>0</v>
      </c>
    </row>
    <row r="301" spans="1:40" ht="30" customHeight="1" x14ac:dyDescent="0.25">
      <c r="A301" s="13"/>
      <c r="B301" s="37"/>
      <c r="C301" s="11"/>
      <c r="D301" s="8"/>
      <c r="E301" s="3"/>
      <c r="F301" s="3"/>
      <c r="G301" s="3"/>
      <c r="H301" s="2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20"/>
      <c r="AH301" s="4"/>
      <c r="AI301" s="4">
        <f t="shared" si="26"/>
        <v>0</v>
      </c>
      <c r="AJ301" s="4">
        <f t="shared" si="27"/>
        <v>0</v>
      </c>
      <c r="AK301" s="4">
        <f t="shared" si="28"/>
        <v>0</v>
      </c>
      <c r="AL301" s="4">
        <f t="shared" si="30"/>
        <v>0</v>
      </c>
      <c r="AM301" s="4">
        <f t="shared" si="29"/>
        <v>0</v>
      </c>
      <c r="AN301" s="4">
        <f t="shared" si="31"/>
        <v>0</v>
      </c>
    </row>
    <row r="302" spans="1:40" ht="30" customHeight="1" x14ac:dyDescent="0.25">
      <c r="A302" s="13"/>
      <c r="B302" s="37"/>
      <c r="C302" s="11"/>
      <c r="D302" s="8"/>
      <c r="E302" s="3"/>
      <c r="F302" s="3"/>
      <c r="G302" s="3"/>
      <c r="H302" s="2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20"/>
      <c r="AH302" s="4"/>
      <c r="AI302" s="4">
        <f t="shared" si="26"/>
        <v>0</v>
      </c>
      <c r="AJ302" s="4">
        <f t="shared" si="27"/>
        <v>0</v>
      </c>
      <c r="AK302" s="4">
        <f t="shared" si="28"/>
        <v>0</v>
      </c>
      <c r="AL302" s="4">
        <f t="shared" si="30"/>
        <v>0</v>
      </c>
      <c r="AM302" s="4">
        <f t="shared" si="29"/>
        <v>0</v>
      </c>
      <c r="AN302" s="4">
        <f t="shared" si="31"/>
        <v>0</v>
      </c>
    </row>
    <row r="303" spans="1:40" ht="30" customHeight="1" x14ac:dyDescent="0.25">
      <c r="A303" s="13"/>
      <c r="B303" s="37"/>
      <c r="C303" s="11"/>
      <c r="D303" s="8"/>
      <c r="E303" s="3"/>
      <c r="F303" s="3"/>
      <c r="G303" s="3"/>
      <c r="H303" s="2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20"/>
      <c r="AH303" s="4"/>
      <c r="AI303" s="4">
        <f t="shared" si="26"/>
        <v>0</v>
      </c>
      <c r="AJ303" s="4">
        <f t="shared" si="27"/>
        <v>0</v>
      </c>
      <c r="AK303" s="4">
        <f t="shared" si="28"/>
        <v>0</v>
      </c>
      <c r="AL303" s="4">
        <f t="shared" si="30"/>
        <v>0</v>
      </c>
      <c r="AM303" s="4">
        <f t="shared" si="29"/>
        <v>0</v>
      </c>
      <c r="AN303" s="4">
        <f t="shared" si="31"/>
        <v>0</v>
      </c>
    </row>
    <row r="304" spans="1:40" x14ac:dyDescent="0.25"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</row>
    <row r="305" spans="9:32" x14ac:dyDescent="0.25"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</row>
    <row r="306" spans="9:32" x14ac:dyDescent="0.25"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</row>
    <row r="307" spans="9:32" x14ac:dyDescent="0.25"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</row>
    <row r="308" spans="9:32" x14ac:dyDescent="0.25"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</row>
    <row r="309" spans="9:32" x14ac:dyDescent="0.25"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</row>
    <row r="310" spans="9:32" x14ac:dyDescent="0.25"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</row>
    <row r="311" spans="9:32" x14ac:dyDescent="0.25"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</row>
    <row r="312" spans="9:32" x14ac:dyDescent="0.25"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</row>
    <row r="313" spans="9:32" x14ac:dyDescent="0.25"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</row>
    <row r="314" spans="9:32" x14ac:dyDescent="0.25"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</row>
    <row r="315" spans="9:32" x14ac:dyDescent="0.25"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</row>
    <row r="316" spans="9:32" x14ac:dyDescent="0.25"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</row>
    <row r="317" spans="9:32" x14ac:dyDescent="0.25"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</row>
    <row r="318" spans="9:32" x14ac:dyDescent="0.25"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</row>
    <row r="319" spans="9:32" x14ac:dyDescent="0.25"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</row>
    <row r="320" spans="9:32" x14ac:dyDescent="0.25"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</row>
    <row r="321" spans="9:32" x14ac:dyDescent="0.25"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</row>
    <row r="322" spans="9:32" x14ac:dyDescent="0.25"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</row>
    <row r="323" spans="9:32" x14ac:dyDescent="0.25"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</row>
    <row r="324" spans="9:32" x14ac:dyDescent="0.25"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</row>
    <row r="325" spans="9:32" x14ac:dyDescent="0.25"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</row>
    <row r="326" spans="9:32" x14ac:dyDescent="0.25"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</row>
    <row r="327" spans="9:32" x14ac:dyDescent="0.25"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</row>
    <row r="328" spans="9:32" x14ac:dyDescent="0.25"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</row>
    <row r="329" spans="9:32" x14ac:dyDescent="0.25"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</row>
    <row r="330" spans="9:32" x14ac:dyDescent="0.25"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</row>
    <row r="331" spans="9:32" x14ac:dyDescent="0.25"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</row>
    <row r="332" spans="9:32" x14ac:dyDescent="0.25"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</row>
    <row r="333" spans="9:32" x14ac:dyDescent="0.25"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</row>
    <row r="334" spans="9:32" x14ac:dyDescent="0.25"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</row>
    <row r="335" spans="9:32" x14ac:dyDescent="0.25"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</row>
    <row r="336" spans="9:32" x14ac:dyDescent="0.25"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</row>
    <row r="337" spans="9:32" x14ac:dyDescent="0.25"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</row>
    <row r="338" spans="9:32" x14ac:dyDescent="0.25"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</row>
    <row r="339" spans="9:32" x14ac:dyDescent="0.25"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</row>
    <row r="340" spans="9:32" x14ac:dyDescent="0.25"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</row>
    <row r="341" spans="9:32" x14ac:dyDescent="0.25"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</row>
    <row r="342" spans="9:32" x14ac:dyDescent="0.25"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</row>
    <row r="343" spans="9:32" x14ac:dyDescent="0.25"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</row>
    <row r="344" spans="9:32" x14ac:dyDescent="0.25"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</row>
    <row r="345" spans="9:32" x14ac:dyDescent="0.25"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</row>
    <row r="346" spans="9:32" x14ac:dyDescent="0.25"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</row>
    <row r="347" spans="9:32" x14ac:dyDescent="0.25"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</row>
    <row r="348" spans="9:32" x14ac:dyDescent="0.25"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</row>
    <row r="349" spans="9:32" x14ac:dyDescent="0.25"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</row>
    <row r="350" spans="9:32" x14ac:dyDescent="0.25"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</row>
    <row r="351" spans="9:32" x14ac:dyDescent="0.25"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</row>
    <row r="352" spans="9:32" x14ac:dyDescent="0.25"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</row>
    <row r="353" spans="9:32" x14ac:dyDescent="0.25"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</row>
    <row r="354" spans="9:32" x14ac:dyDescent="0.25"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</row>
    <row r="355" spans="9:32" x14ac:dyDescent="0.25"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</row>
    <row r="356" spans="9:32" x14ac:dyDescent="0.25"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</row>
    <row r="357" spans="9:32" x14ac:dyDescent="0.25"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</row>
    <row r="358" spans="9:32" x14ac:dyDescent="0.25"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</row>
    <row r="359" spans="9:32" x14ac:dyDescent="0.25"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</row>
    <row r="360" spans="9:32" x14ac:dyDescent="0.25"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</row>
    <row r="361" spans="9:32" x14ac:dyDescent="0.25"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</row>
    <row r="362" spans="9:32" x14ac:dyDescent="0.25"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</row>
    <row r="363" spans="9:32" x14ac:dyDescent="0.25"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</row>
    <row r="364" spans="9:32" x14ac:dyDescent="0.25"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</row>
    <row r="365" spans="9:32" x14ac:dyDescent="0.25"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</row>
    <row r="366" spans="9:32" x14ac:dyDescent="0.25"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</row>
    <row r="367" spans="9:32" x14ac:dyDescent="0.25"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</row>
    <row r="368" spans="9:32" x14ac:dyDescent="0.25"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</row>
    <row r="369" spans="9:32" x14ac:dyDescent="0.25"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</row>
    <row r="370" spans="9:32" x14ac:dyDescent="0.25"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</row>
    <row r="371" spans="9:32" x14ac:dyDescent="0.25"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</row>
    <row r="372" spans="9:32" x14ac:dyDescent="0.25"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</row>
    <row r="373" spans="9:32" x14ac:dyDescent="0.25"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</row>
    <row r="374" spans="9:32" x14ac:dyDescent="0.25"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</row>
    <row r="375" spans="9:32" x14ac:dyDescent="0.25"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</row>
    <row r="376" spans="9:32" x14ac:dyDescent="0.25"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</row>
    <row r="377" spans="9:32" x14ac:dyDescent="0.25"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</row>
    <row r="378" spans="9:32" x14ac:dyDescent="0.25"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</row>
    <row r="379" spans="9:32" x14ac:dyDescent="0.25"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</row>
    <row r="380" spans="9:32" x14ac:dyDescent="0.25"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</row>
    <row r="381" spans="9:32" x14ac:dyDescent="0.25"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</row>
    <row r="382" spans="9:32" x14ac:dyDescent="0.25"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</row>
    <row r="383" spans="9:32" x14ac:dyDescent="0.25"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</row>
    <row r="384" spans="9:32" x14ac:dyDescent="0.25"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</row>
    <row r="385" spans="9:32" x14ac:dyDescent="0.25"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</row>
    <row r="386" spans="9:32" x14ac:dyDescent="0.25"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</row>
    <row r="387" spans="9:32" x14ac:dyDescent="0.25"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</row>
    <row r="388" spans="9:32" x14ac:dyDescent="0.25"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</row>
    <row r="389" spans="9:32" x14ac:dyDescent="0.25"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</row>
  </sheetData>
  <sheetProtection formatCells="0" sort="0" autoFilter="0" pivotTables="0"/>
  <autoFilter ref="A7:AN303" xr:uid="{00000000-0009-0000-0000-000000000000}">
    <sortState ref="A8:AN303">
      <sortCondition ref="A7:A303"/>
    </sortState>
  </autoFilter>
  <mergeCells count="3">
    <mergeCell ref="I6:T6"/>
    <mergeCell ref="U6:AF6"/>
    <mergeCell ref="C2:C5"/>
  </mergeCells>
  <printOptions horizontalCentered="1"/>
  <pageMargins left="0" right="0" top="0.19685039370078741" bottom="0.19685039370078741" header="0.19685039370078741" footer="0.31496062992125984"/>
  <pageSetup paperSize="9" scale="2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EMPENHOS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2021-07-28T14:51:48Z</cp:lastPrinted>
  <dcterms:created xsi:type="dcterms:W3CDTF">2019-05-17T13:52:47Z</dcterms:created>
  <dcterms:modified xsi:type="dcterms:W3CDTF">2026-05-26T13:47:06Z</dcterms:modified>
</cp:coreProperties>
</file>