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8_{2A70999F-9170-4CFC-A351-145D37387067}" xr6:coauthVersionLast="36" xr6:coauthVersionMax="36" xr10:uidLastSave="{00000000-0000-0000-0000-000000000000}"/>
  <bookViews>
    <workbookView xWindow="0" yWindow="0" windowWidth="28800" windowHeight="12105" tabRatio="594" xr2:uid="{00000000-000D-0000-FFFF-FFFF00000000}"/>
  </bookViews>
  <sheets>
    <sheet name="EMPENHOS" sheetId="1" r:id="rId1"/>
    <sheet name="Planilha1" sheetId="2" r:id="rId2"/>
  </sheets>
  <definedNames>
    <definedName name="_xlnm._FilterDatabase" localSheetId="0" hidden="1">EMPENHOS!$A$7:$AN$402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I465" i="1" l="1"/>
  <c r="AJ465" i="1"/>
  <c r="AK465" i="1"/>
  <c r="AI466" i="1"/>
  <c r="AJ466" i="1"/>
  <c r="AK466" i="1"/>
  <c r="AL466" i="1"/>
  <c r="AM466" i="1"/>
  <c r="AN466" i="1"/>
  <c r="AL465" i="1" l="1"/>
  <c r="AN465" i="1"/>
  <c r="AM465" i="1"/>
  <c r="AB38" i="1"/>
  <c r="T38" i="1"/>
  <c r="S38" i="1"/>
  <c r="R38" i="1"/>
  <c r="Q38" i="1"/>
  <c r="P38" i="1"/>
  <c r="AE35" i="1"/>
  <c r="AD35" i="1"/>
  <c r="S35" i="1"/>
  <c r="AE34" i="1"/>
  <c r="AD34" i="1"/>
  <c r="S34" i="1"/>
  <c r="AD31" i="1" l="1"/>
  <c r="AF30" i="1"/>
  <c r="AE30" i="1"/>
  <c r="AD30" i="1"/>
  <c r="AC30" i="1"/>
  <c r="T30" i="1"/>
  <c r="AE28" i="1"/>
  <c r="AD28" i="1"/>
  <c r="AB28" i="1"/>
  <c r="AE26" i="1" l="1"/>
  <c r="AC25" i="1"/>
  <c r="S25" i="1"/>
  <c r="R25" i="1"/>
  <c r="Q25" i="1"/>
  <c r="P25" i="1"/>
  <c r="AF24" i="1"/>
  <c r="AE24" i="1"/>
  <c r="AD24" i="1"/>
  <c r="AC24" i="1"/>
  <c r="AB24" i="1"/>
  <c r="T24" i="1"/>
  <c r="S24" i="1"/>
  <c r="R24" i="1"/>
  <c r="Q24" i="1"/>
  <c r="P24" i="1"/>
  <c r="AD21" i="1" l="1"/>
  <c r="AE16" i="1" l="1"/>
  <c r="S16" i="1"/>
  <c r="AB12" i="1"/>
  <c r="L12" i="1"/>
  <c r="AE11" i="1"/>
  <c r="AE450" i="1" l="1"/>
  <c r="AI12" i="1" l="1"/>
  <c r="AB11" i="1"/>
  <c r="AD425" i="1" l="1"/>
  <c r="AD412" i="1" l="1"/>
  <c r="AD411" i="1"/>
  <c r="AC406" i="1"/>
  <c r="Q406" i="1"/>
  <c r="AD435" i="1"/>
  <c r="AC401" i="1" l="1"/>
  <c r="Q401" i="1"/>
  <c r="AC394" i="1" l="1"/>
  <c r="Q394" i="1"/>
  <c r="AC381" i="1" l="1"/>
  <c r="AB381" i="1"/>
  <c r="AB380" i="1"/>
  <c r="AD380" i="1"/>
  <c r="P380" i="1"/>
  <c r="AC376" i="1"/>
  <c r="Q376" i="1"/>
  <c r="P376" i="1"/>
  <c r="AC370" i="1" l="1"/>
  <c r="AB370" i="1"/>
  <c r="AC366" i="1"/>
  <c r="AA366" i="1"/>
  <c r="Q366" i="1"/>
  <c r="AB364" i="1"/>
  <c r="AD355" i="1" l="1"/>
  <c r="AC355" i="1"/>
  <c r="AB355" i="1"/>
  <c r="AA355" i="1"/>
  <c r="AA349" i="1" l="1"/>
  <c r="O349" i="1"/>
  <c r="AC345" i="1"/>
  <c r="AB345" i="1"/>
  <c r="AA345" i="1"/>
  <c r="AB344" i="1"/>
  <c r="AC344" i="1"/>
  <c r="AA344" i="1"/>
  <c r="AC343" i="1"/>
  <c r="AB343" i="1"/>
  <c r="AA343" i="1"/>
  <c r="AC341" i="1"/>
  <c r="AB341" i="1"/>
  <c r="AA341" i="1"/>
  <c r="O341" i="1"/>
  <c r="AD340" i="1"/>
  <c r="AC337" i="1"/>
  <c r="AD427" i="1" l="1"/>
  <c r="AD311" i="1" l="1"/>
  <c r="AC311" i="1"/>
  <c r="AB311" i="1"/>
  <c r="AA311" i="1"/>
  <c r="Z311" i="1"/>
  <c r="Y311" i="1"/>
  <c r="Q311" i="1"/>
  <c r="AD307" i="1"/>
  <c r="Q307" i="1"/>
  <c r="Z307" i="1"/>
  <c r="Y307" i="1"/>
  <c r="N307" i="1"/>
  <c r="M307" i="1"/>
  <c r="Q126" i="1" l="1"/>
  <c r="O126" i="1"/>
  <c r="Q125" i="1"/>
  <c r="O125" i="1"/>
  <c r="Y111" i="1" l="1"/>
  <c r="AA110" i="1"/>
  <c r="X97" i="1" l="1"/>
  <c r="W97" i="1"/>
  <c r="Z97" i="1"/>
  <c r="AC97" i="1"/>
  <c r="AB97" i="1"/>
  <c r="AA97" i="1"/>
  <c r="O97" i="1"/>
  <c r="X96" i="1"/>
  <c r="AC96" i="1"/>
  <c r="AB96" i="1"/>
  <c r="AA96" i="1"/>
  <c r="Z96" i="1"/>
  <c r="Y96" i="1"/>
  <c r="W96" i="1"/>
  <c r="X95" i="1"/>
  <c r="AC95" i="1"/>
  <c r="Z95" i="1"/>
  <c r="AA95" i="1"/>
  <c r="Y95" i="1"/>
  <c r="AB95" i="1"/>
  <c r="V89" i="1" l="1"/>
  <c r="AC89" i="1"/>
  <c r="AI139" i="1" l="1"/>
  <c r="AJ139" i="1"/>
  <c r="AK139" i="1"/>
  <c r="AI140" i="1"/>
  <c r="AJ140" i="1"/>
  <c r="AK140" i="1"/>
  <c r="AI141" i="1"/>
  <c r="AJ141" i="1"/>
  <c r="AK141" i="1"/>
  <c r="AI142" i="1"/>
  <c r="AJ142" i="1"/>
  <c r="AK142" i="1"/>
  <c r="AM142" i="1" s="1"/>
  <c r="AI143" i="1"/>
  <c r="AJ143" i="1"/>
  <c r="AK143" i="1"/>
  <c r="AI144" i="1"/>
  <c r="AJ144" i="1"/>
  <c r="AK144" i="1"/>
  <c r="AM144" i="1" s="1"/>
  <c r="AI145" i="1"/>
  <c r="AJ145" i="1"/>
  <c r="AK145" i="1"/>
  <c r="AI146" i="1"/>
  <c r="AJ146" i="1"/>
  <c r="AK146" i="1"/>
  <c r="AM146" i="1" s="1"/>
  <c r="AI147" i="1"/>
  <c r="AJ147" i="1"/>
  <c r="AK147" i="1"/>
  <c r="AI148" i="1"/>
  <c r="AJ148" i="1"/>
  <c r="AK148" i="1"/>
  <c r="AM148" i="1" s="1"/>
  <c r="AI149" i="1"/>
  <c r="AJ149" i="1"/>
  <c r="AK149" i="1"/>
  <c r="AI150" i="1"/>
  <c r="AJ150" i="1"/>
  <c r="AK150" i="1"/>
  <c r="AM150" i="1" s="1"/>
  <c r="AI151" i="1"/>
  <c r="AJ151" i="1"/>
  <c r="AK151" i="1"/>
  <c r="AI152" i="1"/>
  <c r="AJ152" i="1"/>
  <c r="AK152" i="1"/>
  <c r="AM152" i="1" s="1"/>
  <c r="AI153" i="1"/>
  <c r="AJ153" i="1"/>
  <c r="AK153" i="1"/>
  <c r="AI154" i="1"/>
  <c r="AJ154" i="1"/>
  <c r="AK154" i="1"/>
  <c r="AM154" i="1" s="1"/>
  <c r="AI155" i="1"/>
  <c r="AJ155" i="1"/>
  <c r="AK155" i="1"/>
  <c r="AI156" i="1"/>
  <c r="AJ156" i="1"/>
  <c r="AK156" i="1"/>
  <c r="AM156" i="1" s="1"/>
  <c r="AI157" i="1"/>
  <c r="AJ157" i="1"/>
  <c r="AK157" i="1"/>
  <c r="AI158" i="1"/>
  <c r="AJ158" i="1"/>
  <c r="AK158" i="1"/>
  <c r="AM158" i="1" s="1"/>
  <c r="AI159" i="1"/>
  <c r="AJ159" i="1"/>
  <c r="AK159" i="1"/>
  <c r="AI160" i="1"/>
  <c r="AJ160" i="1"/>
  <c r="AK160" i="1"/>
  <c r="AM160" i="1" s="1"/>
  <c r="AI161" i="1"/>
  <c r="AJ161" i="1"/>
  <c r="AK161" i="1"/>
  <c r="AI162" i="1"/>
  <c r="AJ162" i="1"/>
  <c r="AK162" i="1"/>
  <c r="AM162" i="1" s="1"/>
  <c r="AI163" i="1"/>
  <c r="AJ163" i="1"/>
  <c r="AK163" i="1"/>
  <c r="AI164" i="1"/>
  <c r="AJ164" i="1"/>
  <c r="AK164" i="1"/>
  <c r="AM164" i="1" s="1"/>
  <c r="AI165" i="1"/>
  <c r="AJ165" i="1"/>
  <c r="AK165" i="1"/>
  <c r="AI166" i="1"/>
  <c r="AJ166" i="1"/>
  <c r="AK166" i="1"/>
  <c r="AM166" i="1" s="1"/>
  <c r="AI167" i="1"/>
  <c r="AJ167" i="1"/>
  <c r="AK167" i="1"/>
  <c r="AI168" i="1"/>
  <c r="AJ168" i="1"/>
  <c r="AK168" i="1"/>
  <c r="AM168" i="1" s="1"/>
  <c r="AI169" i="1"/>
  <c r="AJ169" i="1"/>
  <c r="AK169" i="1"/>
  <c r="AI170" i="1"/>
  <c r="AJ170" i="1"/>
  <c r="AK170" i="1"/>
  <c r="AM170" i="1" s="1"/>
  <c r="AI171" i="1"/>
  <c r="AJ171" i="1"/>
  <c r="AK171" i="1"/>
  <c r="AI172" i="1"/>
  <c r="AJ172" i="1"/>
  <c r="AK172" i="1"/>
  <c r="AM172" i="1" s="1"/>
  <c r="AI173" i="1"/>
  <c r="AJ173" i="1"/>
  <c r="AK173" i="1"/>
  <c r="AI174" i="1"/>
  <c r="AJ174" i="1"/>
  <c r="AK174" i="1"/>
  <c r="AM174" i="1" s="1"/>
  <c r="AI175" i="1"/>
  <c r="AJ175" i="1"/>
  <c r="AK175" i="1"/>
  <c r="AI176" i="1"/>
  <c r="AJ176" i="1"/>
  <c r="AK176" i="1"/>
  <c r="AM176" i="1" s="1"/>
  <c r="AI177" i="1"/>
  <c r="AJ177" i="1"/>
  <c r="AK177" i="1"/>
  <c r="AI178" i="1"/>
  <c r="AJ178" i="1"/>
  <c r="AK178" i="1"/>
  <c r="AM178" i="1" s="1"/>
  <c r="AI179" i="1"/>
  <c r="AJ179" i="1"/>
  <c r="AK179" i="1"/>
  <c r="AI180" i="1"/>
  <c r="AJ180" i="1"/>
  <c r="AK180" i="1"/>
  <c r="AM180" i="1" s="1"/>
  <c r="AI181" i="1"/>
  <c r="AJ181" i="1"/>
  <c r="AK181" i="1"/>
  <c r="AI182" i="1"/>
  <c r="AJ182" i="1"/>
  <c r="AK182" i="1"/>
  <c r="AM182" i="1" s="1"/>
  <c r="AI183" i="1"/>
  <c r="AJ183" i="1"/>
  <c r="AK183" i="1"/>
  <c r="AI184" i="1"/>
  <c r="AJ184" i="1"/>
  <c r="AK184" i="1"/>
  <c r="AM184" i="1" s="1"/>
  <c r="AI185" i="1"/>
  <c r="AJ185" i="1"/>
  <c r="AK185" i="1"/>
  <c r="AI186" i="1"/>
  <c r="AJ186" i="1"/>
  <c r="AK186" i="1"/>
  <c r="AM186" i="1" s="1"/>
  <c r="AI187" i="1"/>
  <c r="AJ187" i="1"/>
  <c r="AK187" i="1"/>
  <c r="AI188" i="1"/>
  <c r="AJ188" i="1"/>
  <c r="AK188" i="1"/>
  <c r="AM188" i="1" s="1"/>
  <c r="AI189" i="1"/>
  <c r="AJ189" i="1"/>
  <c r="AK189" i="1"/>
  <c r="AI190" i="1"/>
  <c r="AJ190" i="1"/>
  <c r="AK190" i="1"/>
  <c r="AM190" i="1" s="1"/>
  <c r="AI191" i="1"/>
  <c r="AJ191" i="1"/>
  <c r="AK191" i="1"/>
  <c r="AI192" i="1"/>
  <c r="AJ192" i="1"/>
  <c r="AK192" i="1"/>
  <c r="AM192" i="1" s="1"/>
  <c r="AI193" i="1"/>
  <c r="AJ193" i="1"/>
  <c r="AK193" i="1"/>
  <c r="AI194" i="1"/>
  <c r="AJ194" i="1"/>
  <c r="AK194" i="1"/>
  <c r="AM194" i="1" s="1"/>
  <c r="AI195" i="1"/>
  <c r="AJ195" i="1"/>
  <c r="AK195" i="1"/>
  <c r="AI196" i="1"/>
  <c r="AJ196" i="1"/>
  <c r="AK196" i="1"/>
  <c r="AM196" i="1" s="1"/>
  <c r="AI197" i="1"/>
  <c r="AJ197" i="1"/>
  <c r="AK197" i="1"/>
  <c r="AI198" i="1"/>
  <c r="AJ198" i="1"/>
  <c r="AK198" i="1"/>
  <c r="AM198" i="1" s="1"/>
  <c r="AI199" i="1"/>
  <c r="AJ199" i="1"/>
  <c r="AK199" i="1"/>
  <c r="AI200" i="1"/>
  <c r="AJ200" i="1"/>
  <c r="AK200" i="1"/>
  <c r="AM200" i="1" s="1"/>
  <c r="AI201" i="1"/>
  <c r="AJ201" i="1"/>
  <c r="AK201" i="1"/>
  <c r="AI202" i="1"/>
  <c r="AJ202" i="1"/>
  <c r="AK202" i="1"/>
  <c r="AM202" i="1" s="1"/>
  <c r="AI203" i="1"/>
  <c r="AJ203" i="1"/>
  <c r="AK203" i="1"/>
  <c r="AI204" i="1"/>
  <c r="AJ204" i="1"/>
  <c r="AK204" i="1"/>
  <c r="AM204" i="1" s="1"/>
  <c r="AI205" i="1"/>
  <c r="AJ205" i="1"/>
  <c r="AK205" i="1"/>
  <c r="AI206" i="1"/>
  <c r="AJ206" i="1"/>
  <c r="AK206" i="1"/>
  <c r="AM206" i="1" s="1"/>
  <c r="AI207" i="1"/>
  <c r="AJ207" i="1"/>
  <c r="AK207" i="1"/>
  <c r="AI208" i="1"/>
  <c r="AJ208" i="1"/>
  <c r="AK208" i="1"/>
  <c r="AM208" i="1" s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M212" i="1" s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M216" i="1" s="1"/>
  <c r="AI217" i="1"/>
  <c r="AJ217" i="1"/>
  <c r="AK217" i="1"/>
  <c r="AI218" i="1"/>
  <c r="AJ218" i="1"/>
  <c r="AK218" i="1"/>
  <c r="AI219" i="1"/>
  <c r="AJ219" i="1"/>
  <c r="AK219" i="1"/>
  <c r="AI220" i="1"/>
  <c r="AJ220" i="1"/>
  <c r="AK220" i="1"/>
  <c r="AM220" i="1" s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M140" i="1" l="1"/>
  <c r="AL149" i="1"/>
  <c r="AL145" i="1"/>
  <c r="AL141" i="1"/>
  <c r="AN239" i="1"/>
  <c r="AN207" i="1"/>
  <c r="AN203" i="1"/>
  <c r="AN199" i="1"/>
  <c r="AN195" i="1"/>
  <c r="AN191" i="1"/>
  <c r="AN187" i="1"/>
  <c r="AN183" i="1"/>
  <c r="AN179" i="1"/>
  <c r="AN175" i="1"/>
  <c r="AN171" i="1"/>
  <c r="AN163" i="1"/>
  <c r="AN159" i="1"/>
  <c r="AN155" i="1"/>
  <c r="AN151" i="1"/>
  <c r="AN147" i="1"/>
  <c r="AN143" i="1"/>
  <c r="AM242" i="1"/>
  <c r="AL205" i="1"/>
  <c r="AL201" i="1"/>
  <c r="AM232" i="1"/>
  <c r="AM226" i="1"/>
  <c r="AN234" i="1"/>
  <c r="AM228" i="1"/>
  <c r="AL219" i="1"/>
  <c r="AL215" i="1"/>
  <c r="AL211" i="1"/>
  <c r="AM234" i="1"/>
  <c r="AN233" i="1"/>
  <c r="AN226" i="1"/>
  <c r="AN222" i="1"/>
  <c r="AN218" i="1"/>
  <c r="AN214" i="1"/>
  <c r="AN237" i="1"/>
  <c r="AN229" i="1"/>
  <c r="AN241" i="1"/>
  <c r="AL197" i="1"/>
  <c r="AL193" i="1"/>
  <c r="AL189" i="1"/>
  <c r="AL185" i="1"/>
  <c r="AL181" i="1"/>
  <c r="AL177" i="1"/>
  <c r="AL173" i="1"/>
  <c r="AL169" i="1"/>
  <c r="AL165" i="1"/>
  <c r="AN209" i="1"/>
  <c r="AM222" i="1"/>
  <c r="AN228" i="1"/>
  <c r="AN235" i="1"/>
  <c r="AN220" i="1"/>
  <c r="AN216" i="1"/>
  <c r="AN212" i="1"/>
  <c r="AN208" i="1"/>
  <c r="AN204" i="1"/>
  <c r="AN200" i="1"/>
  <c r="AN196" i="1"/>
  <c r="AN192" i="1"/>
  <c r="AN188" i="1"/>
  <c r="AN184" i="1"/>
  <c r="AN180" i="1"/>
  <c r="AN176" i="1"/>
  <c r="AN172" i="1"/>
  <c r="AN168" i="1"/>
  <c r="AN164" i="1"/>
  <c r="AN160" i="1"/>
  <c r="AN156" i="1"/>
  <c r="AL210" i="1"/>
  <c r="AN231" i="1"/>
  <c r="AL227" i="1"/>
  <c r="AL238" i="1"/>
  <c r="AL230" i="1"/>
  <c r="AN223" i="1"/>
  <c r="AN167" i="1"/>
  <c r="AN139" i="1"/>
  <c r="AL225" i="1"/>
  <c r="AL206" i="1"/>
  <c r="AL194" i="1"/>
  <c r="AL190" i="1"/>
  <c r="AL186" i="1"/>
  <c r="AL182" i="1"/>
  <c r="AL178" i="1"/>
  <c r="AL174" i="1"/>
  <c r="AL170" i="1"/>
  <c r="AL166" i="1"/>
  <c r="AL162" i="1"/>
  <c r="AL158" i="1"/>
  <c r="AL154" i="1"/>
  <c r="AL150" i="1"/>
  <c r="AL146" i="1"/>
  <c r="AL142" i="1"/>
  <c r="AL217" i="1"/>
  <c r="AN206" i="1"/>
  <c r="AN202" i="1"/>
  <c r="AN198" i="1"/>
  <c r="AN194" i="1"/>
  <c r="AN190" i="1"/>
  <c r="AN186" i="1"/>
  <c r="AN182" i="1"/>
  <c r="AN178" i="1"/>
  <c r="AN174" i="1"/>
  <c r="AN170" i="1"/>
  <c r="AN166" i="1"/>
  <c r="AN162" i="1"/>
  <c r="AN158" i="1"/>
  <c r="AL232" i="1"/>
  <c r="AL235" i="1"/>
  <c r="AN232" i="1"/>
  <c r="AL228" i="1"/>
  <c r="AM224" i="1"/>
  <c r="AN221" i="1"/>
  <c r="AN217" i="1"/>
  <c r="AN213" i="1"/>
  <c r="AL209" i="1"/>
  <c r="AL198" i="1"/>
  <c r="AL161" i="1"/>
  <c r="AL157" i="1"/>
  <c r="AL153" i="1"/>
  <c r="AL243" i="1"/>
  <c r="AM238" i="1"/>
  <c r="AL231" i="1"/>
  <c r="AN224" i="1"/>
  <c r="AL220" i="1"/>
  <c r="AN205" i="1"/>
  <c r="AN201" i="1"/>
  <c r="AN197" i="1"/>
  <c r="AN193" i="1"/>
  <c r="AN189" i="1"/>
  <c r="AN185" i="1"/>
  <c r="AN181" i="1"/>
  <c r="AN177" i="1"/>
  <c r="AN173" i="1"/>
  <c r="AN169" i="1"/>
  <c r="AN165" i="1"/>
  <c r="AN161" i="1"/>
  <c r="AN157" i="1"/>
  <c r="AN153" i="1"/>
  <c r="AN149" i="1"/>
  <c r="AN145" i="1"/>
  <c r="AN141" i="1"/>
  <c r="AN210" i="1"/>
  <c r="AN243" i="1"/>
  <c r="AL239" i="1"/>
  <c r="AN242" i="1"/>
  <c r="AN238" i="1"/>
  <c r="AL234" i="1"/>
  <c r="AM230" i="1"/>
  <c r="AN227" i="1"/>
  <c r="AL223" i="1"/>
  <c r="AL208" i="1"/>
  <c r="AN240" i="1"/>
  <c r="AL221" i="1"/>
  <c r="AL213" i="1"/>
  <c r="AL241" i="1"/>
  <c r="AL237" i="1"/>
  <c r="AN230" i="1"/>
  <c r="AN219" i="1"/>
  <c r="AN215" i="1"/>
  <c r="AN211" i="1"/>
  <c r="AL151" i="1"/>
  <c r="AL147" i="1"/>
  <c r="AL143" i="1"/>
  <c r="AL139" i="1"/>
  <c r="AN236" i="1"/>
  <c r="AN225" i="1"/>
  <c r="AL233" i="1"/>
  <c r="AL226" i="1"/>
  <c r="AM218" i="1"/>
  <c r="AM214" i="1"/>
  <c r="AM210" i="1"/>
  <c r="AL207" i="1"/>
  <c r="AL203" i="1"/>
  <c r="AL199" i="1"/>
  <c r="AL195" i="1"/>
  <c r="AL191" i="1"/>
  <c r="AL187" i="1"/>
  <c r="AL183" i="1"/>
  <c r="AL179" i="1"/>
  <c r="AL175" i="1"/>
  <c r="AL171" i="1"/>
  <c r="AL167" i="1"/>
  <c r="AL163" i="1"/>
  <c r="AL159" i="1"/>
  <c r="AL155" i="1"/>
  <c r="AL202" i="1"/>
  <c r="AM240" i="1"/>
  <c r="AM236" i="1"/>
  <c r="AL229" i="1"/>
  <c r="AL214" i="1"/>
  <c r="AL240" i="1"/>
  <c r="AL216" i="1"/>
  <c r="AL222" i="1"/>
  <c r="AL236" i="1"/>
  <c r="AL212" i="1"/>
  <c r="AL242" i="1"/>
  <c r="AL218" i="1"/>
  <c r="AL204" i="1"/>
  <c r="AL200" i="1"/>
  <c r="AL196" i="1"/>
  <c r="AL192" i="1"/>
  <c r="AL188" i="1"/>
  <c r="AL184" i="1"/>
  <c r="AL180" i="1"/>
  <c r="AL176" i="1"/>
  <c r="AL172" i="1"/>
  <c r="AL168" i="1"/>
  <c r="AL164" i="1"/>
  <c r="AL160" i="1"/>
  <c r="AL156" i="1"/>
  <c r="AL152" i="1"/>
  <c r="AL148" i="1"/>
  <c r="AL144" i="1"/>
  <c r="AL140" i="1"/>
  <c r="AL224" i="1"/>
  <c r="AN154" i="1"/>
  <c r="AN152" i="1"/>
  <c r="AN150" i="1"/>
  <c r="AN148" i="1"/>
  <c r="AN146" i="1"/>
  <c r="AN144" i="1"/>
  <c r="AN142" i="1"/>
  <c r="AN140" i="1"/>
  <c r="AM243" i="1"/>
  <c r="AM241" i="1"/>
  <c r="AM239" i="1"/>
  <c r="AM237" i="1"/>
  <c r="AM235" i="1"/>
  <c r="AM233" i="1"/>
  <c r="AM231" i="1"/>
  <c r="AM229" i="1"/>
  <c r="AM227" i="1"/>
  <c r="AM225" i="1"/>
  <c r="AM223" i="1"/>
  <c r="AM221" i="1"/>
  <c r="AM219" i="1"/>
  <c r="AM217" i="1"/>
  <c r="AM215" i="1"/>
  <c r="AM213" i="1"/>
  <c r="AM211" i="1"/>
  <c r="AM209" i="1"/>
  <c r="AM207" i="1"/>
  <c r="AM205" i="1"/>
  <c r="AM203" i="1"/>
  <c r="AM201" i="1"/>
  <c r="AM199" i="1"/>
  <c r="AM197" i="1"/>
  <c r="AM195" i="1"/>
  <c r="AM193" i="1"/>
  <c r="AM191" i="1"/>
  <c r="AM189" i="1"/>
  <c r="AM187" i="1"/>
  <c r="AM185" i="1"/>
  <c r="AM183" i="1"/>
  <c r="AM181" i="1"/>
  <c r="AM179" i="1"/>
  <c r="AM177" i="1"/>
  <c r="AM175" i="1"/>
  <c r="AM173" i="1"/>
  <c r="AM171" i="1"/>
  <c r="AM169" i="1"/>
  <c r="AM167" i="1"/>
  <c r="AM165" i="1"/>
  <c r="AM163" i="1"/>
  <c r="AM161" i="1"/>
  <c r="AM159" i="1"/>
  <c r="AM157" i="1"/>
  <c r="AM155" i="1"/>
  <c r="AM153" i="1"/>
  <c r="AM151" i="1"/>
  <c r="AM149" i="1"/>
  <c r="AM147" i="1"/>
  <c r="AM145" i="1"/>
  <c r="AM143" i="1"/>
  <c r="AM141" i="1"/>
  <c r="AM139" i="1"/>
  <c r="AI378" i="1" l="1"/>
  <c r="AA370" i="1" l="1"/>
  <c r="AA364" i="1" l="1"/>
  <c r="AA346" i="1" l="1"/>
  <c r="AI31" i="1" l="1"/>
  <c r="AI11" i="1" l="1"/>
  <c r="AK464" i="1" l="1"/>
  <c r="AJ464" i="1"/>
  <c r="AI464" i="1"/>
  <c r="AK463" i="1"/>
  <c r="AM463" i="1" s="1"/>
  <c r="AJ463" i="1"/>
  <c r="AI463" i="1"/>
  <c r="AK462" i="1"/>
  <c r="AJ462" i="1"/>
  <c r="AM462" i="1" s="1"/>
  <c r="AI462" i="1"/>
  <c r="AK461" i="1"/>
  <c r="AJ461" i="1"/>
  <c r="AM461" i="1" s="1"/>
  <c r="AI461" i="1"/>
  <c r="AN461" i="1" s="1"/>
  <c r="AM460" i="1"/>
  <c r="AK460" i="1"/>
  <c r="AJ460" i="1"/>
  <c r="AL460" i="1" s="1"/>
  <c r="AI460" i="1"/>
  <c r="AN460" i="1" s="1"/>
  <c r="AK459" i="1"/>
  <c r="AJ459" i="1"/>
  <c r="AM459" i="1" s="1"/>
  <c r="AI459" i="1"/>
  <c r="AK458" i="1"/>
  <c r="AJ458" i="1"/>
  <c r="AI458" i="1"/>
  <c r="AN458" i="1" s="1"/>
  <c r="AK457" i="1"/>
  <c r="AJ457" i="1"/>
  <c r="AI457" i="1"/>
  <c r="AN457" i="1" s="1"/>
  <c r="AK456" i="1"/>
  <c r="AJ456" i="1"/>
  <c r="AI456" i="1"/>
  <c r="AK455" i="1"/>
  <c r="AJ455" i="1"/>
  <c r="AM455" i="1" s="1"/>
  <c r="AI455" i="1"/>
  <c r="AK454" i="1"/>
  <c r="AJ454" i="1"/>
  <c r="AL454" i="1" s="1"/>
  <c r="AI454" i="1"/>
  <c r="AN454" i="1" s="1"/>
  <c r="AM453" i="1"/>
  <c r="AK453" i="1"/>
  <c r="AJ453" i="1"/>
  <c r="AI453" i="1"/>
  <c r="AN453" i="1" s="1"/>
  <c r="AM452" i="1"/>
  <c r="AK452" i="1"/>
  <c r="AJ452" i="1"/>
  <c r="AI452" i="1"/>
  <c r="AN452" i="1" s="1"/>
  <c r="AM451" i="1"/>
  <c r="AK451" i="1"/>
  <c r="AJ451" i="1"/>
  <c r="AL451" i="1" s="1"/>
  <c r="AI451" i="1"/>
  <c r="AN451" i="1" s="1"/>
  <c r="AK450" i="1"/>
  <c r="AJ450" i="1"/>
  <c r="AI450" i="1"/>
  <c r="AN450" i="1" s="1"/>
  <c r="AM449" i="1"/>
  <c r="AK449" i="1"/>
  <c r="AJ449" i="1"/>
  <c r="AL449" i="1" s="1"/>
  <c r="AI449" i="1"/>
  <c r="AN449" i="1" s="1"/>
  <c r="AM448" i="1"/>
  <c r="AK448" i="1"/>
  <c r="AJ448" i="1"/>
  <c r="AI448" i="1"/>
  <c r="AN448" i="1" s="1"/>
  <c r="AM447" i="1"/>
  <c r="AK447" i="1"/>
  <c r="AJ447" i="1"/>
  <c r="AI447" i="1"/>
  <c r="AN447" i="1" s="1"/>
  <c r="AK446" i="1"/>
  <c r="AJ446" i="1"/>
  <c r="AM446" i="1" s="1"/>
  <c r="AI446" i="1"/>
  <c r="AN446" i="1" s="1"/>
  <c r="AM445" i="1"/>
  <c r="AK445" i="1"/>
  <c r="AJ445" i="1"/>
  <c r="AL445" i="1" s="1"/>
  <c r="AI445" i="1"/>
  <c r="AN445" i="1" s="1"/>
  <c r="AK444" i="1"/>
  <c r="AJ444" i="1"/>
  <c r="AI444" i="1"/>
  <c r="AK443" i="1"/>
  <c r="AJ443" i="1"/>
  <c r="AL443" i="1" s="1"/>
  <c r="AI443" i="1"/>
  <c r="AK442" i="1"/>
  <c r="AJ442" i="1"/>
  <c r="AI442" i="1"/>
  <c r="AN442" i="1" s="1"/>
  <c r="AK441" i="1"/>
  <c r="AM441" i="1" s="1"/>
  <c r="AJ441" i="1"/>
  <c r="AI441" i="1"/>
  <c r="AN441" i="1" s="1"/>
  <c r="AK440" i="1"/>
  <c r="AJ440" i="1"/>
  <c r="AN440" i="1" s="1"/>
  <c r="AI440" i="1"/>
  <c r="AK439" i="1"/>
  <c r="AJ439" i="1"/>
  <c r="AI439" i="1"/>
  <c r="AK438" i="1"/>
  <c r="AJ438" i="1"/>
  <c r="AM438" i="1" s="1"/>
  <c r="AI438" i="1"/>
  <c r="AN437" i="1"/>
  <c r="AK437" i="1"/>
  <c r="AJ437" i="1"/>
  <c r="AM437" i="1" s="1"/>
  <c r="AI437" i="1"/>
  <c r="AK436" i="1"/>
  <c r="AJ436" i="1"/>
  <c r="AI436" i="1"/>
  <c r="AN436" i="1" s="1"/>
  <c r="AK435" i="1"/>
  <c r="AJ435" i="1"/>
  <c r="AM435" i="1" s="1"/>
  <c r="AI435" i="1"/>
  <c r="AK434" i="1"/>
  <c r="AJ434" i="1"/>
  <c r="AI434" i="1"/>
  <c r="AK433" i="1"/>
  <c r="AJ433" i="1"/>
  <c r="AM433" i="1" s="1"/>
  <c r="AI433" i="1"/>
  <c r="AK432" i="1"/>
  <c r="AJ432" i="1"/>
  <c r="AI432" i="1"/>
  <c r="AK431" i="1"/>
  <c r="AJ431" i="1"/>
  <c r="AI431" i="1"/>
  <c r="AK430" i="1"/>
  <c r="AJ430" i="1"/>
  <c r="AM430" i="1" s="1"/>
  <c r="AI430" i="1"/>
  <c r="AK429" i="1"/>
  <c r="AJ429" i="1"/>
  <c r="AI429" i="1"/>
  <c r="AK428" i="1"/>
  <c r="AJ428" i="1"/>
  <c r="AI428" i="1"/>
  <c r="AK427" i="1"/>
  <c r="AJ427" i="1"/>
  <c r="AI427" i="1"/>
  <c r="AK426" i="1"/>
  <c r="AJ426" i="1"/>
  <c r="AN426" i="1" s="1"/>
  <c r="AI426" i="1"/>
  <c r="AK425" i="1"/>
  <c r="AJ425" i="1"/>
  <c r="AI425" i="1"/>
  <c r="AN425" i="1" s="1"/>
  <c r="AK424" i="1"/>
  <c r="AJ424" i="1"/>
  <c r="AI424" i="1"/>
  <c r="AK423" i="1"/>
  <c r="AJ423" i="1"/>
  <c r="AM423" i="1" s="1"/>
  <c r="AI423" i="1"/>
  <c r="AK422" i="1"/>
  <c r="AM422" i="1" s="1"/>
  <c r="AJ422" i="1"/>
  <c r="AI422" i="1"/>
  <c r="AK421" i="1"/>
  <c r="AJ421" i="1"/>
  <c r="AM421" i="1" s="1"/>
  <c r="AI421" i="1"/>
  <c r="AK420" i="1"/>
  <c r="AJ420" i="1"/>
  <c r="AI420" i="1"/>
  <c r="AN420" i="1" s="1"/>
  <c r="AK419" i="1"/>
  <c r="AJ419" i="1"/>
  <c r="AM419" i="1" s="1"/>
  <c r="AI419" i="1"/>
  <c r="AK418" i="1"/>
  <c r="AJ418" i="1"/>
  <c r="AI418" i="1"/>
  <c r="AM417" i="1"/>
  <c r="AK417" i="1"/>
  <c r="AJ417" i="1"/>
  <c r="AL417" i="1" s="1"/>
  <c r="AI417" i="1"/>
  <c r="AN417" i="1" s="1"/>
  <c r="AK416" i="1"/>
  <c r="AJ416" i="1"/>
  <c r="AI416" i="1"/>
  <c r="AK415" i="1"/>
  <c r="AJ415" i="1"/>
  <c r="AI415" i="1"/>
  <c r="AN415" i="1" s="1"/>
  <c r="AK414" i="1"/>
  <c r="AJ414" i="1"/>
  <c r="AI414" i="1"/>
  <c r="AK413" i="1"/>
  <c r="AJ413" i="1"/>
  <c r="AI413" i="1"/>
  <c r="AK412" i="1"/>
  <c r="AJ412" i="1"/>
  <c r="AN412" i="1" s="1"/>
  <c r="AI412" i="1"/>
  <c r="AK411" i="1"/>
  <c r="AJ411" i="1"/>
  <c r="AI411" i="1"/>
  <c r="AN411" i="1" s="1"/>
  <c r="AK410" i="1"/>
  <c r="AJ410" i="1"/>
  <c r="AM410" i="1" s="1"/>
  <c r="AI410" i="1"/>
  <c r="AK409" i="1"/>
  <c r="AM409" i="1" s="1"/>
  <c r="AJ409" i="1"/>
  <c r="AI409" i="1"/>
  <c r="AK408" i="1"/>
  <c r="AJ408" i="1"/>
  <c r="AN408" i="1" s="1"/>
  <c r="AI408" i="1"/>
  <c r="AK407" i="1"/>
  <c r="AJ407" i="1"/>
  <c r="AI407" i="1"/>
  <c r="AK406" i="1"/>
  <c r="AJ406" i="1"/>
  <c r="AM406" i="1" s="1"/>
  <c r="AI406" i="1"/>
  <c r="AK405" i="1"/>
  <c r="AM405" i="1" s="1"/>
  <c r="AJ405" i="1"/>
  <c r="AI405" i="1"/>
  <c r="AK404" i="1"/>
  <c r="AJ404" i="1"/>
  <c r="AN404" i="1" s="1"/>
  <c r="AI404" i="1"/>
  <c r="AK403" i="1"/>
  <c r="AM403" i="1" s="1"/>
  <c r="AJ403" i="1"/>
  <c r="AI403" i="1"/>
  <c r="AK402" i="1"/>
  <c r="AJ402" i="1"/>
  <c r="AI402" i="1"/>
  <c r="AK401" i="1"/>
  <c r="AJ401" i="1"/>
  <c r="AI401" i="1"/>
  <c r="AK400" i="1"/>
  <c r="AJ400" i="1"/>
  <c r="AI400" i="1"/>
  <c r="AK399" i="1"/>
  <c r="AJ399" i="1"/>
  <c r="AI399" i="1"/>
  <c r="AK398" i="1"/>
  <c r="AJ398" i="1"/>
  <c r="AI398" i="1"/>
  <c r="AK397" i="1"/>
  <c r="AJ397" i="1"/>
  <c r="AI397" i="1"/>
  <c r="AK396" i="1"/>
  <c r="AJ396" i="1"/>
  <c r="AI396" i="1"/>
  <c r="AK395" i="1"/>
  <c r="AJ395" i="1"/>
  <c r="AI395" i="1"/>
  <c r="AK394" i="1"/>
  <c r="AJ394" i="1"/>
  <c r="AM394" i="1" s="1"/>
  <c r="AI394" i="1"/>
  <c r="AK393" i="1"/>
  <c r="AJ393" i="1"/>
  <c r="AI393" i="1"/>
  <c r="AK392" i="1"/>
  <c r="AJ392" i="1"/>
  <c r="AI392" i="1"/>
  <c r="AK391" i="1"/>
  <c r="AJ391" i="1"/>
  <c r="AI391" i="1"/>
  <c r="AK390" i="1"/>
  <c r="AJ390" i="1"/>
  <c r="AI390" i="1"/>
  <c r="AK389" i="1"/>
  <c r="AJ389" i="1"/>
  <c r="AI389" i="1"/>
  <c r="AK388" i="1"/>
  <c r="AJ388" i="1"/>
  <c r="AI388" i="1"/>
  <c r="AK387" i="1"/>
  <c r="AJ387" i="1"/>
  <c r="AI387" i="1"/>
  <c r="AK386" i="1"/>
  <c r="AJ386" i="1"/>
  <c r="AI386" i="1"/>
  <c r="AK385" i="1"/>
  <c r="AJ385" i="1"/>
  <c r="AI385" i="1"/>
  <c r="AK384" i="1"/>
  <c r="AJ384" i="1"/>
  <c r="AI384" i="1"/>
  <c r="AK383" i="1"/>
  <c r="AJ383" i="1"/>
  <c r="AL383" i="1" s="1"/>
  <c r="AI383" i="1"/>
  <c r="AK382" i="1"/>
  <c r="AJ382" i="1"/>
  <c r="AI382" i="1"/>
  <c r="AK381" i="1"/>
  <c r="AJ381" i="1"/>
  <c r="AI381" i="1"/>
  <c r="AK380" i="1"/>
  <c r="AJ380" i="1"/>
  <c r="AI380" i="1"/>
  <c r="AK379" i="1"/>
  <c r="AJ379" i="1"/>
  <c r="AI379" i="1"/>
  <c r="AK378" i="1"/>
  <c r="AJ378" i="1"/>
  <c r="AN378" i="1" s="1"/>
  <c r="AK377" i="1"/>
  <c r="AJ377" i="1"/>
  <c r="AI377" i="1"/>
  <c r="AK376" i="1"/>
  <c r="AJ376" i="1"/>
  <c r="AI376" i="1"/>
  <c r="AK375" i="1"/>
  <c r="AJ375" i="1"/>
  <c r="AI375" i="1"/>
  <c r="AK374" i="1"/>
  <c r="AJ374" i="1"/>
  <c r="AI374" i="1"/>
  <c r="AK373" i="1"/>
  <c r="AJ373" i="1"/>
  <c r="AI373" i="1"/>
  <c r="AK372" i="1"/>
  <c r="AJ372" i="1"/>
  <c r="AI372" i="1"/>
  <c r="AK371" i="1"/>
  <c r="AJ371" i="1"/>
  <c r="AI371" i="1"/>
  <c r="AK370" i="1"/>
  <c r="AJ370" i="1"/>
  <c r="AI370" i="1"/>
  <c r="AK369" i="1"/>
  <c r="AJ369" i="1"/>
  <c r="AI369" i="1"/>
  <c r="AK368" i="1"/>
  <c r="AJ368" i="1"/>
  <c r="AI368" i="1"/>
  <c r="AK367" i="1"/>
  <c r="AJ367" i="1"/>
  <c r="AI367" i="1"/>
  <c r="AK366" i="1"/>
  <c r="AJ366" i="1"/>
  <c r="AI366" i="1"/>
  <c r="AK365" i="1"/>
  <c r="AJ365" i="1"/>
  <c r="AI365" i="1"/>
  <c r="AK364" i="1"/>
  <c r="AJ364" i="1"/>
  <c r="AI364" i="1"/>
  <c r="AK363" i="1"/>
  <c r="AJ363" i="1"/>
  <c r="AI363" i="1"/>
  <c r="AN363" i="1" s="1"/>
  <c r="AK362" i="1"/>
  <c r="AJ362" i="1"/>
  <c r="AI362" i="1"/>
  <c r="AK361" i="1"/>
  <c r="AJ361" i="1"/>
  <c r="AI361" i="1"/>
  <c r="AK360" i="1"/>
  <c r="AJ360" i="1"/>
  <c r="AI360" i="1"/>
  <c r="AK359" i="1"/>
  <c r="AJ359" i="1"/>
  <c r="AI359" i="1"/>
  <c r="AK358" i="1"/>
  <c r="AJ358" i="1"/>
  <c r="AI358" i="1"/>
  <c r="AK357" i="1"/>
  <c r="AJ357" i="1"/>
  <c r="AI357" i="1"/>
  <c r="AK356" i="1"/>
  <c r="AJ356" i="1"/>
  <c r="AI356" i="1"/>
  <c r="AK355" i="1"/>
  <c r="AJ355" i="1"/>
  <c r="AI355" i="1"/>
  <c r="AK354" i="1"/>
  <c r="AJ354" i="1"/>
  <c r="AI354" i="1"/>
  <c r="AK353" i="1"/>
  <c r="AM353" i="1" s="1"/>
  <c r="AJ353" i="1"/>
  <c r="AI353" i="1"/>
  <c r="AK352" i="1"/>
  <c r="AJ352" i="1"/>
  <c r="AN352" i="1" s="1"/>
  <c r="AI352" i="1"/>
  <c r="AK351" i="1"/>
  <c r="AJ351" i="1"/>
  <c r="AI351" i="1"/>
  <c r="AK350" i="1"/>
  <c r="AJ350" i="1"/>
  <c r="AI350" i="1"/>
  <c r="AK349" i="1"/>
  <c r="AJ349" i="1"/>
  <c r="AI349" i="1"/>
  <c r="AK348" i="1"/>
  <c r="AJ348" i="1"/>
  <c r="AI348" i="1"/>
  <c r="AK347" i="1"/>
  <c r="AJ347" i="1"/>
  <c r="AI347" i="1"/>
  <c r="AK346" i="1"/>
  <c r="AJ346" i="1"/>
  <c r="AN346" i="1" s="1"/>
  <c r="AI346" i="1"/>
  <c r="AK345" i="1"/>
  <c r="AJ345" i="1"/>
  <c r="AI345" i="1"/>
  <c r="AK344" i="1"/>
  <c r="AJ344" i="1"/>
  <c r="AI344" i="1"/>
  <c r="AK343" i="1"/>
  <c r="AJ343" i="1"/>
  <c r="AI343" i="1"/>
  <c r="AK342" i="1"/>
  <c r="AJ342" i="1"/>
  <c r="AI342" i="1"/>
  <c r="AK341" i="1"/>
  <c r="AJ341" i="1"/>
  <c r="AI341" i="1"/>
  <c r="AK340" i="1"/>
  <c r="AJ340" i="1"/>
  <c r="AI340" i="1"/>
  <c r="AK339" i="1"/>
  <c r="AJ339" i="1"/>
  <c r="AI339" i="1"/>
  <c r="AK338" i="1"/>
  <c r="AJ338" i="1"/>
  <c r="AI338" i="1"/>
  <c r="AK337" i="1"/>
  <c r="AJ337" i="1"/>
  <c r="AI337" i="1"/>
  <c r="AK336" i="1"/>
  <c r="AJ336" i="1"/>
  <c r="AI336" i="1"/>
  <c r="AK335" i="1"/>
  <c r="AJ335" i="1"/>
  <c r="AI335" i="1"/>
  <c r="AK334" i="1"/>
  <c r="AJ334" i="1"/>
  <c r="AI334" i="1"/>
  <c r="AK333" i="1"/>
  <c r="AJ333" i="1"/>
  <c r="AI333" i="1"/>
  <c r="AN333" i="1" s="1"/>
  <c r="AK332" i="1"/>
  <c r="AJ332" i="1"/>
  <c r="AI332" i="1"/>
  <c r="AK331" i="1"/>
  <c r="AJ331" i="1"/>
  <c r="AI331" i="1"/>
  <c r="AN331" i="1" s="1"/>
  <c r="AK330" i="1"/>
  <c r="AJ330" i="1"/>
  <c r="AI330" i="1"/>
  <c r="AK329" i="1"/>
  <c r="AJ329" i="1"/>
  <c r="AI329" i="1"/>
  <c r="AK328" i="1"/>
  <c r="AJ328" i="1"/>
  <c r="AI328" i="1"/>
  <c r="AK327" i="1"/>
  <c r="AM327" i="1" s="1"/>
  <c r="AJ327" i="1"/>
  <c r="AI327" i="1"/>
  <c r="AN327" i="1" s="1"/>
  <c r="AK326" i="1"/>
  <c r="AJ326" i="1"/>
  <c r="AI326" i="1"/>
  <c r="AK325" i="1"/>
  <c r="AJ325" i="1"/>
  <c r="AI325" i="1"/>
  <c r="AK324" i="1"/>
  <c r="AJ324" i="1"/>
  <c r="AI324" i="1"/>
  <c r="AK323" i="1"/>
  <c r="AJ323" i="1"/>
  <c r="AI323" i="1"/>
  <c r="AK322" i="1"/>
  <c r="AJ322" i="1"/>
  <c r="AI322" i="1"/>
  <c r="AK321" i="1"/>
  <c r="AJ321" i="1"/>
  <c r="AI321" i="1"/>
  <c r="AK320" i="1"/>
  <c r="AJ320" i="1"/>
  <c r="AM320" i="1" s="1"/>
  <c r="AI320" i="1"/>
  <c r="AK319" i="1"/>
  <c r="AJ319" i="1"/>
  <c r="AI319" i="1"/>
  <c r="AK318" i="1"/>
  <c r="AJ318" i="1"/>
  <c r="AM318" i="1" s="1"/>
  <c r="AI318" i="1"/>
  <c r="AK317" i="1"/>
  <c r="AJ317" i="1"/>
  <c r="AI317" i="1"/>
  <c r="AK316" i="1"/>
  <c r="AJ316" i="1"/>
  <c r="AI316" i="1"/>
  <c r="AK315" i="1"/>
  <c r="AM315" i="1" s="1"/>
  <c r="AJ315" i="1"/>
  <c r="AI315" i="1"/>
  <c r="AK314" i="1"/>
  <c r="AJ314" i="1"/>
  <c r="AM314" i="1" s="1"/>
  <c r="AI314" i="1"/>
  <c r="AK313" i="1"/>
  <c r="AJ313" i="1"/>
  <c r="AI313" i="1"/>
  <c r="AK312" i="1"/>
  <c r="AJ312" i="1"/>
  <c r="AM312" i="1" s="1"/>
  <c r="AI312" i="1"/>
  <c r="AK311" i="1"/>
  <c r="AJ311" i="1"/>
  <c r="AI311" i="1"/>
  <c r="AK310" i="1"/>
  <c r="AJ310" i="1"/>
  <c r="AN310" i="1" s="1"/>
  <c r="AI310" i="1"/>
  <c r="AK309" i="1"/>
  <c r="AM309" i="1" s="1"/>
  <c r="AJ309" i="1"/>
  <c r="AI309" i="1"/>
  <c r="AK308" i="1"/>
  <c r="AJ308" i="1"/>
  <c r="AI308" i="1"/>
  <c r="AK307" i="1"/>
  <c r="AJ307" i="1"/>
  <c r="AI307" i="1"/>
  <c r="AK306" i="1"/>
  <c r="AJ306" i="1"/>
  <c r="AI306" i="1"/>
  <c r="AK138" i="1"/>
  <c r="AJ138" i="1"/>
  <c r="AI138" i="1"/>
  <c r="AK137" i="1"/>
  <c r="AJ137" i="1"/>
  <c r="AI137" i="1"/>
  <c r="AK136" i="1"/>
  <c r="AJ136" i="1"/>
  <c r="AI136" i="1"/>
  <c r="AK135" i="1"/>
  <c r="AJ135" i="1"/>
  <c r="AI135" i="1"/>
  <c r="AK134" i="1"/>
  <c r="AJ134" i="1"/>
  <c r="AI134" i="1"/>
  <c r="AK133" i="1"/>
  <c r="AJ133" i="1"/>
  <c r="AI133" i="1"/>
  <c r="AK132" i="1"/>
  <c r="AJ132" i="1"/>
  <c r="AI132" i="1"/>
  <c r="AK131" i="1"/>
  <c r="AJ131" i="1"/>
  <c r="AI131" i="1"/>
  <c r="AK130" i="1"/>
  <c r="AJ130" i="1"/>
  <c r="AI130" i="1"/>
  <c r="AK129" i="1"/>
  <c r="AJ129" i="1"/>
  <c r="AI129" i="1"/>
  <c r="AK128" i="1"/>
  <c r="AJ128" i="1"/>
  <c r="AI128" i="1"/>
  <c r="AK127" i="1"/>
  <c r="AJ127" i="1"/>
  <c r="AI127" i="1"/>
  <c r="AK126" i="1"/>
  <c r="AJ126" i="1"/>
  <c r="AI126" i="1"/>
  <c r="AK125" i="1"/>
  <c r="AJ125" i="1"/>
  <c r="AI125" i="1"/>
  <c r="AK124" i="1"/>
  <c r="AJ124" i="1"/>
  <c r="AI124" i="1"/>
  <c r="AK123" i="1"/>
  <c r="AJ123" i="1"/>
  <c r="AI123" i="1"/>
  <c r="AK122" i="1"/>
  <c r="AJ122" i="1"/>
  <c r="AI122" i="1"/>
  <c r="AK121" i="1"/>
  <c r="AJ121" i="1"/>
  <c r="AI121" i="1"/>
  <c r="AK120" i="1"/>
  <c r="AJ120" i="1"/>
  <c r="AI120" i="1"/>
  <c r="AK119" i="1"/>
  <c r="AJ119" i="1"/>
  <c r="AI119" i="1"/>
  <c r="AK118" i="1"/>
  <c r="AJ118" i="1"/>
  <c r="AI118" i="1"/>
  <c r="AK117" i="1"/>
  <c r="AJ117" i="1"/>
  <c r="AI117" i="1"/>
  <c r="AK116" i="1"/>
  <c r="AJ116" i="1"/>
  <c r="AI116" i="1"/>
  <c r="AK115" i="1"/>
  <c r="AJ115" i="1"/>
  <c r="AI115" i="1"/>
  <c r="AK114" i="1"/>
  <c r="AJ114" i="1"/>
  <c r="AI114" i="1"/>
  <c r="AN114" i="1" s="1"/>
  <c r="AK113" i="1"/>
  <c r="AJ113" i="1"/>
  <c r="AI113" i="1"/>
  <c r="AK112" i="1"/>
  <c r="AJ112" i="1"/>
  <c r="AI112" i="1"/>
  <c r="AK111" i="1"/>
  <c r="AJ111" i="1"/>
  <c r="AI111" i="1"/>
  <c r="AK110" i="1"/>
  <c r="AJ110" i="1"/>
  <c r="AI110" i="1"/>
  <c r="AK109" i="1"/>
  <c r="AJ109" i="1"/>
  <c r="AI109" i="1"/>
  <c r="AK108" i="1"/>
  <c r="AJ108" i="1"/>
  <c r="AI108" i="1"/>
  <c r="AK107" i="1"/>
  <c r="AJ107" i="1"/>
  <c r="AM107" i="1" s="1"/>
  <c r="AI107" i="1"/>
  <c r="AK106" i="1"/>
  <c r="AJ106" i="1"/>
  <c r="AI106" i="1"/>
  <c r="AK105" i="1"/>
  <c r="AJ105" i="1"/>
  <c r="AM105" i="1" s="1"/>
  <c r="AI105" i="1"/>
  <c r="AK104" i="1"/>
  <c r="AJ104" i="1"/>
  <c r="AI104" i="1"/>
  <c r="AK103" i="1"/>
  <c r="AJ103" i="1"/>
  <c r="AI103" i="1"/>
  <c r="AK102" i="1"/>
  <c r="AJ102" i="1"/>
  <c r="AI102" i="1"/>
  <c r="AK101" i="1"/>
  <c r="AJ101" i="1"/>
  <c r="AM101" i="1" s="1"/>
  <c r="AI101" i="1"/>
  <c r="AK100" i="1"/>
  <c r="AJ100" i="1"/>
  <c r="AI100" i="1"/>
  <c r="AK99" i="1"/>
  <c r="AJ99" i="1"/>
  <c r="AI99" i="1"/>
  <c r="AK98" i="1"/>
  <c r="AJ98" i="1"/>
  <c r="AI98" i="1"/>
  <c r="AK97" i="1"/>
  <c r="AJ97" i="1"/>
  <c r="AI97" i="1"/>
  <c r="AK96" i="1"/>
  <c r="AJ96" i="1"/>
  <c r="AI96" i="1"/>
  <c r="AK95" i="1"/>
  <c r="AJ95" i="1"/>
  <c r="AI95" i="1"/>
  <c r="AK94" i="1"/>
  <c r="AJ94" i="1"/>
  <c r="AI94" i="1"/>
  <c r="AK93" i="1"/>
  <c r="AJ93" i="1"/>
  <c r="AI93" i="1"/>
  <c r="AK92" i="1"/>
  <c r="AJ92" i="1"/>
  <c r="AI92" i="1"/>
  <c r="AK91" i="1"/>
  <c r="AJ91" i="1"/>
  <c r="AM91" i="1" s="1"/>
  <c r="AI91" i="1"/>
  <c r="AK90" i="1"/>
  <c r="AJ90" i="1"/>
  <c r="AI90" i="1"/>
  <c r="AK89" i="1"/>
  <c r="AJ89" i="1"/>
  <c r="AI89" i="1"/>
  <c r="AK88" i="1"/>
  <c r="AJ88" i="1"/>
  <c r="AI88" i="1"/>
  <c r="AK87" i="1"/>
  <c r="AJ87" i="1"/>
  <c r="AM87" i="1" s="1"/>
  <c r="AI87" i="1"/>
  <c r="AK86" i="1"/>
  <c r="AJ86" i="1"/>
  <c r="AI86" i="1"/>
  <c r="AK85" i="1"/>
  <c r="AJ85" i="1"/>
  <c r="AI85" i="1"/>
  <c r="AK84" i="1"/>
  <c r="AM84" i="1" s="1"/>
  <c r="AJ84" i="1"/>
  <c r="AI84" i="1"/>
  <c r="AN84" i="1" s="1"/>
  <c r="AK83" i="1"/>
  <c r="AJ83" i="1"/>
  <c r="AM83" i="1" s="1"/>
  <c r="AI83" i="1"/>
  <c r="AK82" i="1"/>
  <c r="AJ82" i="1"/>
  <c r="AI82" i="1"/>
  <c r="AK81" i="1"/>
  <c r="AJ81" i="1"/>
  <c r="AI81" i="1"/>
  <c r="AK80" i="1"/>
  <c r="AJ80" i="1"/>
  <c r="AI80" i="1"/>
  <c r="AK79" i="1"/>
  <c r="AJ79" i="1"/>
  <c r="AI79" i="1"/>
  <c r="AK78" i="1"/>
  <c r="AJ78" i="1"/>
  <c r="AI78" i="1"/>
  <c r="AK77" i="1"/>
  <c r="AJ77" i="1"/>
  <c r="AI77" i="1"/>
  <c r="AK76" i="1"/>
  <c r="AJ76" i="1"/>
  <c r="AI76" i="1"/>
  <c r="AK75" i="1"/>
  <c r="AJ75" i="1"/>
  <c r="AI75" i="1"/>
  <c r="AK74" i="1"/>
  <c r="AJ74" i="1"/>
  <c r="AI74" i="1"/>
  <c r="AK73" i="1"/>
  <c r="AJ73" i="1"/>
  <c r="AI73" i="1"/>
  <c r="AK72" i="1"/>
  <c r="AJ72" i="1"/>
  <c r="AI72" i="1"/>
  <c r="AK71" i="1"/>
  <c r="AJ71" i="1"/>
  <c r="AI71" i="1"/>
  <c r="AK70" i="1"/>
  <c r="AJ70" i="1"/>
  <c r="AI70" i="1"/>
  <c r="AK69" i="1"/>
  <c r="AJ69" i="1"/>
  <c r="AI69" i="1"/>
  <c r="AK68" i="1"/>
  <c r="AJ68" i="1"/>
  <c r="AI68" i="1"/>
  <c r="AK67" i="1"/>
  <c r="AJ67" i="1"/>
  <c r="AI67" i="1"/>
  <c r="AK66" i="1"/>
  <c r="AJ66" i="1"/>
  <c r="AI66" i="1"/>
  <c r="AK65" i="1"/>
  <c r="AJ65" i="1"/>
  <c r="AI65" i="1"/>
  <c r="AK64" i="1"/>
  <c r="AJ64" i="1"/>
  <c r="AI64" i="1"/>
  <c r="AK63" i="1"/>
  <c r="AJ63" i="1"/>
  <c r="AM63" i="1" s="1"/>
  <c r="AI63" i="1"/>
  <c r="AK62" i="1"/>
  <c r="AJ62" i="1"/>
  <c r="AI62" i="1"/>
  <c r="AK61" i="1"/>
  <c r="AJ61" i="1"/>
  <c r="AI61" i="1"/>
  <c r="AK60" i="1"/>
  <c r="AJ60" i="1"/>
  <c r="AI60" i="1"/>
  <c r="AK59" i="1"/>
  <c r="AJ59" i="1"/>
  <c r="AI59" i="1"/>
  <c r="AJ58" i="1"/>
  <c r="AI58" i="1"/>
  <c r="AK57" i="1"/>
  <c r="AJ57" i="1"/>
  <c r="AI57" i="1"/>
  <c r="AK56" i="1"/>
  <c r="AJ56" i="1"/>
  <c r="AI56" i="1"/>
  <c r="AK55" i="1"/>
  <c r="AJ55" i="1"/>
  <c r="AI55" i="1"/>
  <c r="AK54" i="1"/>
  <c r="AJ54" i="1"/>
  <c r="AI54" i="1"/>
  <c r="AK53" i="1"/>
  <c r="AJ53" i="1"/>
  <c r="AI53" i="1"/>
  <c r="AN53" i="1" s="1"/>
  <c r="AK52" i="1"/>
  <c r="AJ52" i="1"/>
  <c r="AI52" i="1"/>
  <c r="AK51" i="1"/>
  <c r="AJ51" i="1"/>
  <c r="AI51" i="1"/>
  <c r="AK50" i="1"/>
  <c r="AJ50" i="1"/>
  <c r="AI50" i="1"/>
  <c r="AK49" i="1"/>
  <c r="AJ49" i="1"/>
  <c r="AI49" i="1"/>
  <c r="AK48" i="1"/>
  <c r="AJ48" i="1"/>
  <c r="AI48" i="1"/>
  <c r="AK47" i="1"/>
  <c r="AJ47" i="1"/>
  <c r="AI47" i="1"/>
  <c r="AK46" i="1"/>
  <c r="AJ46" i="1"/>
  <c r="AI46" i="1"/>
  <c r="AK45" i="1"/>
  <c r="AJ45" i="1"/>
  <c r="AI45" i="1"/>
  <c r="AN45" i="1" s="1"/>
  <c r="AK44" i="1"/>
  <c r="AJ44" i="1"/>
  <c r="AI44" i="1"/>
  <c r="AK43" i="1"/>
  <c r="AJ43" i="1"/>
  <c r="AI43" i="1"/>
  <c r="AK42" i="1"/>
  <c r="AJ42" i="1"/>
  <c r="AI42" i="1"/>
  <c r="AK41" i="1"/>
  <c r="AJ41" i="1"/>
  <c r="AI41" i="1"/>
  <c r="AN41" i="1" s="1"/>
  <c r="AK40" i="1"/>
  <c r="AJ40" i="1"/>
  <c r="AI40" i="1"/>
  <c r="AK39" i="1"/>
  <c r="AJ39" i="1"/>
  <c r="AI39" i="1"/>
  <c r="AK38" i="1"/>
  <c r="AJ38" i="1"/>
  <c r="AI38" i="1"/>
  <c r="AK37" i="1"/>
  <c r="AJ37" i="1"/>
  <c r="AI37" i="1"/>
  <c r="AK36" i="1"/>
  <c r="AJ36" i="1"/>
  <c r="AI36" i="1"/>
  <c r="AK35" i="1"/>
  <c r="AJ35" i="1"/>
  <c r="AI35" i="1"/>
  <c r="AK34" i="1"/>
  <c r="AJ34" i="1"/>
  <c r="AI34" i="1"/>
  <c r="AK33" i="1"/>
  <c r="AJ33" i="1"/>
  <c r="AI33" i="1"/>
  <c r="AK32" i="1"/>
  <c r="AJ32" i="1"/>
  <c r="AI32" i="1"/>
  <c r="AK31" i="1"/>
  <c r="AJ31" i="1"/>
  <c r="AN31" i="1" s="1"/>
  <c r="AK30" i="1"/>
  <c r="AJ30" i="1"/>
  <c r="AI30" i="1"/>
  <c r="AK29" i="1"/>
  <c r="AJ29" i="1"/>
  <c r="AI29" i="1"/>
  <c r="AK28" i="1"/>
  <c r="AJ28" i="1"/>
  <c r="AI28" i="1"/>
  <c r="AK27" i="1"/>
  <c r="AJ27" i="1"/>
  <c r="AI27" i="1"/>
  <c r="AK26" i="1"/>
  <c r="AJ26" i="1"/>
  <c r="AI26" i="1"/>
  <c r="AK25" i="1"/>
  <c r="AJ25" i="1"/>
  <c r="AI25" i="1"/>
  <c r="AK24" i="1"/>
  <c r="AJ24" i="1"/>
  <c r="AI24" i="1"/>
  <c r="AK23" i="1"/>
  <c r="AJ23" i="1"/>
  <c r="AI23" i="1"/>
  <c r="AK22" i="1"/>
  <c r="AJ22" i="1"/>
  <c r="AI22" i="1"/>
  <c r="AK21" i="1"/>
  <c r="AJ21" i="1"/>
  <c r="AI21" i="1"/>
  <c r="AK20" i="1"/>
  <c r="AJ20" i="1"/>
  <c r="AI20" i="1"/>
  <c r="AK19" i="1"/>
  <c r="AJ19" i="1"/>
  <c r="AI19" i="1"/>
  <c r="AK18" i="1"/>
  <c r="AJ18" i="1"/>
  <c r="AI18" i="1"/>
  <c r="AK17" i="1"/>
  <c r="AJ17" i="1"/>
  <c r="AI17" i="1"/>
  <c r="AK16" i="1"/>
  <c r="AJ16" i="1"/>
  <c r="AI16" i="1"/>
  <c r="AK15" i="1"/>
  <c r="AJ15" i="1"/>
  <c r="AI15" i="1"/>
  <c r="AK14" i="1"/>
  <c r="AJ14" i="1"/>
  <c r="AI14" i="1"/>
  <c r="AK13" i="1"/>
  <c r="AJ13" i="1"/>
  <c r="AI13" i="1"/>
  <c r="AK12" i="1"/>
  <c r="AJ12" i="1"/>
  <c r="AJ11" i="1"/>
  <c r="AN11" i="1" s="1"/>
  <c r="AK10" i="1"/>
  <c r="AJ10" i="1"/>
  <c r="AI10" i="1"/>
  <c r="AK9" i="1"/>
  <c r="AJ9" i="1"/>
  <c r="AI9" i="1"/>
  <c r="AK8" i="1"/>
  <c r="AJ8" i="1"/>
  <c r="AI8" i="1"/>
  <c r="AM464" i="1" l="1"/>
  <c r="AN464" i="1"/>
  <c r="AL464" i="1"/>
  <c r="AL463" i="1"/>
  <c r="AN463" i="1"/>
  <c r="AM27" i="1"/>
  <c r="AN462" i="1"/>
  <c r="AL462" i="1"/>
  <c r="AL461" i="1"/>
  <c r="AN459" i="1"/>
  <c r="AL459" i="1"/>
  <c r="AL458" i="1"/>
  <c r="AM458" i="1"/>
  <c r="AL457" i="1"/>
  <c r="AM457" i="1"/>
  <c r="AL456" i="1"/>
  <c r="AM456" i="1"/>
  <c r="AN456" i="1"/>
  <c r="AN455" i="1"/>
  <c r="AL455" i="1"/>
  <c r="AM454" i="1"/>
  <c r="AL453" i="1"/>
  <c r="AL452" i="1"/>
  <c r="AL450" i="1"/>
  <c r="AM450" i="1"/>
  <c r="AL448" i="1"/>
  <c r="AL447" i="1"/>
  <c r="AL446" i="1"/>
  <c r="AM444" i="1"/>
  <c r="AN444" i="1"/>
  <c r="AL444" i="1"/>
  <c r="AM443" i="1"/>
  <c r="AN443" i="1"/>
  <c r="AM10" i="1"/>
  <c r="AN56" i="1"/>
  <c r="AM56" i="1"/>
  <c r="AM57" i="1"/>
  <c r="AN59" i="1"/>
  <c r="AM70" i="1"/>
  <c r="AL82" i="1"/>
  <c r="AM339" i="1"/>
  <c r="AN340" i="1"/>
  <c r="AM357" i="1"/>
  <c r="AN360" i="1"/>
  <c r="AM360" i="1"/>
  <c r="AN362" i="1"/>
  <c r="AN364" i="1"/>
  <c r="AM369" i="1"/>
  <c r="AM373" i="1"/>
  <c r="AN379" i="1"/>
  <c r="AL419" i="1"/>
  <c r="AM426" i="1"/>
  <c r="AL437" i="1"/>
  <c r="AL441" i="1"/>
  <c r="AM442" i="1"/>
  <c r="AL429" i="1"/>
  <c r="AM385" i="1"/>
  <c r="AN387" i="1"/>
  <c r="AM389" i="1"/>
  <c r="AN390" i="1"/>
  <c r="AN392" i="1"/>
  <c r="AN402" i="1"/>
  <c r="AN403" i="1"/>
  <c r="AM404" i="1"/>
  <c r="AN405" i="1"/>
  <c r="AM407" i="1"/>
  <c r="AN409" i="1"/>
  <c r="AN410" i="1"/>
  <c r="AM411" i="1"/>
  <c r="AM412" i="1"/>
  <c r="AN414" i="1"/>
  <c r="AM415" i="1"/>
  <c r="AN416" i="1"/>
  <c r="AN419" i="1"/>
  <c r="AM420" i="1"/>
  <c r="AN421" i="1"/>
  <c r="AN422" i="1"/>
  <c r="AN424" i="1"/>
  <c r="AM424" i="1"/>
  <c r="AM425" i="1"/>
  <c r="AN428" i="1"/>
  <c r="AM428" i="1"/>
  <c r="AN429" i="1"/>
  <c r="AN430" i="1"/>
  <c r="AN431" i="1"/>
  <c r="AM431" i="1"/>
  <c r="AM432" i="1"/>
  <c r="AN435" i="1"/>
  <c r="AM436" i="1"/>
  <c r="AM439" i="1"/>
  <c r="AL442" i="1"/>
  <c r="AM440" i="1"/>
  <c r="AL440" i="1"/>
  <c r="AL439" i="1"/>
  <c r="AN439" i="1"/>
  <c r="AN438" i="1"/>
  <c r="AL438" i="1"/>
  <c r="AL436" i="1"/>
  <c r="AM434" i="1"/>
  <c r="AN434" i="1"/>
  <c r="AN433" i="1"/>
  <c r="AM418" i="1"/>
  <c r="AN418" i="1"/>
  <c r="AM416" i="1"/>
  <c r="AN413" i="1"/>
  <c r="AM413" i="1"/>
  <c r="AL412" i="1"/>
  <c r="AL435" i="1"/>
  <c r="AL434" i="1"/>
  <c r="AL433" i="1"/>
  <c r="AL432" i="1"/>
  <c r="AN432" i="1"/>
  <c r="AM375" i="1"/>
  <c r="AM371" i="1"/>
  <c r="AN365" i="1"/>
  <c r="AM356" i="1"/>
  <c r="AM354" i="1"/>
  <c r="AN350" i="1"/>
  <c r="AM345" i="1"/>
  <c r="AN344" i="1"/>
  <c r="AM337" i="1"/>
  <c r="AL431" i="1"/>
  <c r="AL430" i="1"/>
  <c r="AM429" i="1"/>
  <c r="AL428" i="1"/>
  <c r="AM322" i="1"/>
  <c r="AM427" i="1"/>
  <c r="AN427" i="1"/>
  <c r="AL427" i="1"/>
  <c r="AL426" i="1"/>
  <c r="AL425" i="1"/>
  <c r="AL424" i="1"/>
  <c r="AN423" i="1"/>
  <c r="AL423" i="1"/>
  <c r="AL422" i="1"/>
  <c r="AL421" i="1"/>
  <c r="AL420" i="1"/>
  <c r="AN128" i="1"/>
  <c r="AL418" i="1"/>
  <c r="AM111" i="1"/>
  <c r="AL416" i="1"/>
  <c r="AL415" i="1"/>
  <c r="AM414" i="1"/>
  <c r="AL414" i="1"/>
  <c r="AL413" i="1"/>
  <c r="AL411" i="1"/>
  <c r="AL410" i="1"/>
  <c r="AL409" i="1"/>
  <c r="AM67" i="1"/>
  <c r="AN64" i="1"/>
  <c r="AL100" i="1"/>
  <c r="AM44" i="1"/>
  <c r="AM104" i="1"/>
  <c r="AN65" i="1"/>
  <c r="AM65" i="1"/>
  <c r="AN10" i="1"/>
  <c r="AL99" i="1"/>
  <c r="AN103" i="1"/>
  <c r="AM408" i="1"/>
  <c r="AL408" i="1"/>
  <c r="AL407" i="1"/>
  <c r="AN407" i="1"/>
  <c r="AL406" i="1"/>
  <c r="AN406" i="1"/>
  <c r="AL405" i="1"/>
  <c r="AL404" i="1"/>
  <c r="AL403" i="1"/>
  <c r="AN394" i="1"/>
  <c r="AL8" i="1"/>
  <c r="AN9" i="1"/>
  <c r="AN12" i="1"/>
  <c r="AM16" i="1"/>
  <c r="AN18" i="1"/>
  <c r="AM20" i="1"/>
  <c r="AL53" i="1"/>
  <c r="AM53" i="1"/>
  <c r="AM59" i="1"/>
  <c r="AN61" i="1"/>
  <c r="AM71" i="1"/>
  <c r="AM81" i="1"/>
  <c r="AN82" i="1"/>
  <c r="AN83" i="1"/>
  <c r="AM86" i="1"/>
  <c r="AM88" i="1"/>
  <c r="AM94" i="1"/>
  <c r="AM98" i="1"/>
  <c r="AN99" i="1"/>
  <c r="AN100" i="1"/>
  <c r="AN101" i="1"/>
  <c r="AM108" i="1"/>
  <c r="AM114" i="1"/>
  <c r="AM116" i="1"/>
  <c r="AN120" i="1"/>
  <c r="AN121" i="1"/>
  <c r="AN127" i="1"/>
  <c r="AM128" i="1"/>
  <c r="AN130" i="1"/>
  <c r="AN132" i="1"/>
  <c r="AN134" i="1"/>
  <c r="AM307" i="1"/>
  <c r="AN312" i="1"/>
  <c r="AM321" i="1"/>
  <c r="AM325" i="1"/>
  <c r="AN326" i="1"/>
  <c r="AM326" i="1"/>
  <c r="AN329" i="1"/>
  <c r="AM331" i="1"/>
  <c r="AM332" i="1"/>
  <c r="AM333" i="1"/>
  <c r="AM338" i="1"/>
  <c r="AM340" i="1"/>
  <c r="AM341" i="1"/>
  <c r="AM343" i="1"/>
  <c r="AN358" i="1"/>
  <c r="AN359" i="1"/>
  <c r="AM359" i="1"/>
  <c r="AN361" i="1"/>
  <c r="AL362" i="1"/>
  <c r="AM362" i="1"/>
  <c r="AL363" i="1"/>
  <c r="AM363" i="1"/>
  <c r="AN369" i="1"/>
  <c r="AM372" i="1"/>
  <c r="AM374" i="1"/>
  <c r="AM376" i="1"/>
  <c r="AN377" i="1"/>
  <c r="AM379" i="1"/>
  <c r="AM380" i="1"/>
  <c r="AN381" i="1"/>
  <c r="AN388" i="1"/>
  <c r="AN389" i="1"/>
  <c r="AM391" i="1"/>
  <c r="AM392" i="1"/>
  <c r="AM396" i="1"/>
  <c r="AN397" i="1"/>
  <c r="AN398" i="1"/>
  <c r="AN63" i="1"/>
  <c r="AM82" i="1"/>
  <c r="AM99" i="1"/>
  <c r="AM100" i="1"/>
  <c r="AN356" i="1"/>
  <c r="AL20" i="1"/>
  <c r="AL87" i="1"/>
  <c r="AL108" i="1"/>
  <c r="AM134" i="1"/>
  <c r="AM329" i="1"/>
  <c r="AM330" i="1"/>
  <c r="AN330" i="1"/>
  <c r="AL330" i="1"/>
  <c r="AM334" i="1"/>
  <c r="AN334" i="1"/>
  <c r="AL334" i="1"/>
  <c r="AL9" i="1"/>
  <c r="AM9" i="1"/>
  <c r="AL10" i="1"/>
  <c r="AN20" i="1"/>
  <c r="AL59" i="1"/>
  <c r="AL63" i="1"/>
  <c r="AL65" i="1"/>
  <c r="AL84" i="1"/>
  <c r="AN87" i="1"/>
  <c r="AN108" i="1"/>
  <c r="AM342" i="1"/>
  <c r="AN342" i="1"/>
  <c r="AL342" i="1"/>
  <c r="AM393" i="1"/>
  <c r="AN393" i="1"/>
  <c r="AL393" i="1"/>
  <c r="AM395" i="1"/>
  <c r="AN395" i="1"/>
  <c r="AL395" i="1"/>
  <c r="AM33" i="1"/>
  <c r="AM41" i="1"/>
  <c r="AM45" i="1"/>
  <c r="AM47" i="1"/>
  <c r="AN57" i="1"/>
  <c r="AL61" i="1"/>
  <c r="AM61" i="1"/>
  <c r="AN66" i="1"/>
  <c r="AN67" i="1"/>
  <c r="AN70" i="1"/>
  <c r="AN74" i="1"/>
  <c r="AN78" i="1"/>
  <c r="AN81" i="1"/>
  <c r="AN86" i="1"/>
  <c r="AN88" i="1"/>
  <c r="AN89" i="1"/>
  <c r="AN90" i="1"/>
  <c r="AN91" i="1"/>
  <c r="AM93" i="1"/>
  <c r="AN104" i="1"/>
  <c r="AM106" i="1"/>
  <c r="AN107" i="1"/>
  <c r="AN112" i="1"/>
  <c r="AN113" i="1"/>
  <c r="AM113" i="1"/>
  <c r="AM115" i="1"/>
  <c r="AN116" i="1"/>
  <c r="AM117" i="1"/>
  <c r="AM118" i="1"/>
  <c r="AN119" i="1"/>
  <c r="AN122" i="1"/>
  <c r="AM123" i="1"/>
  <c r="AM127" i="1"/>
  <c r="AL326" i="1"/>
  <c r="AL327" i="1"/>
  <c r="AL333" i="1"/>
  <c r="AL340" i="1"/>
  <c r="AL356" i="1"/>
  <c r="AL359" i="1"/>
  <c r="AL360" i="1"/>
  <c r="AM361" i="1"/>
  <c r="AM365" i="1"/>
  <c r="AM378" i="1"/>
  <c r="AL379" i="1"/>
  <c r="AM387" i="1"/>
  <c r="AM390" i="1"/>
  <c r="AL392" i="1"/>
  <c r="AL394" i="1"/>
  <c r="AM398" i="1"/>
  <c r="AN124" i="1"/>
  <c r="AN131" i="1"/>
  <c r="AN135" i="1"/>
  <c r="AM136" i="1"/>
  <c r="AN137" i="1"/>
  <c r="AN307" i="1"/>
  <c r="AN309" i="1"/>
  <c r="AM310" i="1"/>
  <c r="AN311" i="1"/>
  <c r="AM311" i="1"/>
  <c r="AN315" i="1"/>
  <c r="AN316" i="1"/>
  <c r="AM317" i="1"/>
  <c r="AN318" i="1"/>
  <c r="AM319" i="1"/>
  <c r="AN320" i="1"/>
  <c r="AN321" i="1"/>
  <c r="AN322" i="1"/>
  <c r="AN323" i="1"/>
  <c r="AM323" i="1"/>
  <c r="AN332" i="1"/>
  <c r="AN335" i="1"/>
  <c r="AN337" i="1"/>
  <c r="AN338" i="1"/>
  <c r="AN339" i="1"/>
  <c r="AN341" i="1"/>
  <c r="AN343" i="1"/>
  <c r="AM344" i="1"/>
  <c r="AN345" i="1"/>
  <c r="AM346" i="1"/>
  <c r="AM347" i="1"/>
  <c r="AM349" i="1"/>
  <c r="AM350" i="1"/>
  <c r="AM351" i="1"/>
  <c r="AM352" i="1"/>
  <c r="AN353" i="1"/>
  <c r="AM355" i="1"/>
  <c r="AN357" i="1"/>
  <c r="AM370" i="1"/>
  <c r="AN371" i="1"/>
  <c r="AN372" i="1"/>
  <c r="AN373" i="1"/>
  <c r="AN374" i="1"/>
  <c r="AN375" i="1"/>
  <c r="AL381" i="1"/>
  <c r="AM381" i="1"/>
  <c r="AN385" i="1"/>
  <c r="AM388" i="1"/>
  <c r="AN391" i="1"/>
  <c r="AM397" i="1"/>
  <c r="AM400" i="1"/>
  <c r="AN401" i="1"/>
  <c r="AM402" i="1"/>
  <c r="AL402" i="1"/>
  <c r="AM401" i="1"/>
  <c r="AN400" i="1"/>
  <c r="AL400" i="1"/>
  <c r="AM399" i="1"/>
  <c r="AN399" i="1"/>
  <c r="AL399" i="1"/>
  <c r="AL398" i="1"/>
  <c r="AL397" i="1"/>
  <c r="AM42" i="1"/>
  <c r="AN30" i="1"/>
  <c r="AN27" i="1"/>
  <c r="AM8" i="1"/>
  <c r="AN8" i="1"/>
  <c r="AL391" i="1"/>
  <c r="AL390" i="1"/>
  <c r="AL389" i="1"/>
  <c r="AL388" i="1"/>
  <c r="AL387" i="1"/>
  <c r="AM386" i="1"/>
  <c r="AL386" i="1"/>
  <c r="AN386" i="1"/>
  <c r="AL385" i="1"/>
  <c r="AM384" i="1"/>
  <c r="AL384" i="1"/>
  <c r="AN384" i="1"/>
  <c r="AN383" i="1"/>
  <c r="AM383" i="1"/>
  <c r="AM382" i="1"/>
  <c r="AL382" i="1"/>
  <c r="AN382" i="1"/>
  <c r="AN380" i="1"/>
  <c r="AL380" i="1"/>
  <c r="AM377" i="1"/>
  <c r="AL377" i="1"/>
  <c r="AN376" i="1"/>
  <c r="AL376" i="1"/>
  <c r="AL375" i="1"/>
  <c r="AL374" i="1"/>
  <c r="AL373" i="1"/>
  <c r="AL378" i="1"/>
  <c r="AL372" i="1"/>
  <c r="AM126" i="1"/>
  <c r="AN126" i="1"/>
  <c r="AM125" i="1"/>
  <c r="AN125" i="1"/>
  <c r="AM124" i="1"/>
  <c r="AL114" i="1"/>
  <c r="AN111" i="1"/>
  <c r="AM109" i="1"/>
  <c r="AL109" i="1"/>
  <c r="AN109" i="1"/>
  <c r="AL104" i="1"/>
  <c r="AL371" i="1"/>
  <c r="AN370" i="1"/>
  <c r="AL370" i="1"/>
  <c r="AL369" i="1"/>
  <c r="AM368" i="1"/>
  <c r="AN368" i="1"/>
  <c r="AL368" i="1"/>
  <c r="AM367" i="1"/>
  <c r="AN367" i="1"/>
  <c r="AL367" i="1"/>
  <c r="AM366" i="1"/>
  <c r="AL366" i="1"/>
  <c r="AN366" i="1"/>
  <c r="AL365" i="1"/>
  <c r="AM364" i="1"/>
  <c r="AL364" i="1"/>
  <c r="AM96" i="1"/>
  <c r="AM95" i="1"/>
  <c r="AM89" i="1"/>
  <c r="AL361" i="1"/>
  <c r="AM358" i="1"/>
  <c r="AL358" i="1"/>
  <c r="AL357" i="1"/>
  <c r="AL355" i="1"/>
  <c r="AN355" i="1"/>
  <c r="AL354" i="1"/>
  <c r="AN354" i="1"/>
  <c r="AL353" i="1"/>
  <c r="AL352" i="1"/>
  <c r="AN351" i="1"/>
  <c r="AL351" i="1"/>
  <c r="AL350" i="1"/>
  <c r="AM348" i="1"/>
  <c r="AN349" i="1"/>
  <c r="AL349" i="1"/>
  <c r="AN348" i="1"/>
  <c r="AL348" i="1"/>
  <c r="AN347" i="1"/>
  <c r="AL347" i="1"/>
  <c r="AL346" i="1"/>
  <c r="AL345" i="1"/>
  <c r="AL344" i="1"/>
  <c r="AM85" i="1"/>
  <c r="AN85" i="1"/>
  <c r="AN80" i="1"/>
  <c r="AM80" i="1"/>
  <c r="AL343" i="1"/>
  <c r="AL341" i="1"/>
  <c r="AM78" i="1"/>
  <c r="AL78" i="1"/>
  <c r="AN77" i="1"/>
  <c r="AM77" i="1"/>
  <c r="AM69" i="1"/>
  <c r="AL339" i="1"/>
  <c r="AL338" i="1"/>
  <c r="AL337" i="1"/>
  <c r="AM336" i="1"/>
  <c r="AN336" i="1"/>
  <c r="AL336" i="1"/>
  <c r="AM335" i="1"/>
  <c r="AL335" i="1"/>
  <c r="AL332" i="1"/>
  <c r="AM66" i="1"/>
  <c r="AM64" i="1"/>
  <c r="AN60" i="1"/>
  <c r="AL331" i="1"/>
  <c r="AL329" i="1"/>
  <c r="AM328" i="1"/>
  <c r="AL328" i="1"/>
  <c r="AN328" i="1"/>
  <c r="AL325" i="1"/>
  <c r="AN325" i="1"/>
  <c r="AN324" i="1"/>
  <c r="AM324" i="1"/>
  <c r="AL324" i="1"/>
  <c r="AM50" i="1"/>
  <c r="AM49" i="1"/>
  <c r="AL323" i="1"/>
  <c r="AL322" i="1"/>
  <c r="AL321" i="1"/>
  <c r="AL320" i="1"/>
  <c r="AL319" i="1"/>
  <c r="AN319" i="1"/>
  <c r="AL318" i="1"/>
  <c r="AN32" i="1"/>
  <c r="AN24" i="1"/>
  <c r="AN21" i="1"/>
  <c r="AL317" i="1"/>
  <c r="AN317" i="1"/>
  <c r="AN118" i="1"/>
  <c r="AL401" i="1"/>
  <c r="AN396" i="1"/>
  <c r="AL396" i="1"/>
  <c r="AM316" i="1"/>
  <c r="AL316" i="1"/>
  <c r="AL315" i="1"/>
  <c r="AL314" i="1"/>
  <c r="AN314" i="1"/>
  <c r="AM313" i="1"/>
  <c r="AN313" i="1"/>
  <c r="AL313" i="1"/>
  <c r="AL312" i="1"/>
  <c r="AL311" i="1"/>
  <c r="AL310" i="1"/>
  <c r="AL309" i="1"/>
  <c r="AM308" i="1"/>
  <c r="AL308" i="1"/>
  <c r="AN308" i="1"/>
  <c r="AL307" i="1"/>
  <c r="AM60" i="1"/>
  <c r="AM55" i="1"/>
  <c r="AM54" i="1"/>
  <c r="AN50" i="1"/>
  <c r="AM48" i="1"/>
  <c r="AM46" i="1"/>
  <c r="AN44" i="1"/>
  <c r="AN42" i="1"/>
  <c r="AM40" i="1"/>
  <c r="AM306" i="1"/>
  <c r="AN306" i="1"/>
  <c r="AL306" i="1"/>
  <c r="AM37" i="1"/>
  <c r="AM35" i="1"/>
  <c r="AN33" i="1"/>
  <c r="AM32" i="1"/>
  <c r="AM29" i="1"/>
  <c r="AM28" i="1"/>
  <c r="AM26" i="1"/>
  <c r="AM19" i="1"/>
  <c r="AL16" i="1"/>
  <c r="AN16" i="1"/>
  <c r="AM14" i="1"/>
  <c r="AM138" i="1"/>
  <c r="AN138" i="1"/>
  <c r="AL138" i="1"/>
  <c r="AM137" i="1"/>
  <c r="AL137" i="1"/>
  <c r="AN136" i="1"/>
  <c r="AL136" i="1"/>
  <c r="AM135" i="1"/>
  <c r="AL135" i="1"/>
  <c r="AN26" i="1"/>
  <c r="AN13" i="1"/>
  <c r="AL134" i="1"/>
  <c r="AM133" i="1"/>
  <c r="AL133" i="1"/>
  <c r="AN133" i="1"/>
  <c r="AM132" i="1"/>
  <c r="AL132" i="1"/>
  <c r="AM131" i="1"/>
  <c r="AL131" i="1"/>
  <c r="AM130" i="1"/>
  <c r="AL130" i="1"/>
  <c r="AM129" i="1"/>
  <c r="AL129" i="1"/>
  <c r="AN129" i="1"/>
  <c r="AM39" i="1"/>
  <c r="AN39" i="1"/>
  <c r="AM38" i="1"/>
  <c r="AM25" i="1"/>
  <c r="AN25" i="1"/>
  <c r="AM24" i="1"/>
  <c r="AM23" i="1"/>
  <c r="AN23" i="1"/>
  <c r="AM21" i="1"/>
  <c r="AL19" i="1"/>
  <c r="AN19" i="1"/>
  <c r="AL14" i="1"/>
  <c r="AN14" i="1"/>
  <c r="AL12" i="1"/>
  <c r="AM12" i="1"/>
  <c r="AL128" i="1"/>
  <c r="AL127" i="1"/>
  <c r="AL126" i="1"/>
  <c r="AL125" i="1"/>
  <c r="AL124" i="1"/>
  <c r="AN123" i="1"/>
  <c r="AL123" i="1"/>
  <c r="AM122" i="1"/>
  <c r="AL122" i="1"/>
  <c r="AM121" i="1"/>
  <c r="AL121" i="1"/>
  <c r="AM120" i="1"/>
  <c r="AL120" i="1"/>
  <c r="AM119" i="1"/>
  <c r="AL119" i="1"/>
  <c r="AL118" i="1"/>
  <c r="AN117" i="1"/>
  <c r="AL117" i="1"/>
  <c r="AL116" i="1"/>
  <c r="AN115" i="1"/>
  <c r="AL115" i="1"/>
  <c r="AL113" i="1"/>
  <c r="AM112" i="1"/>
  <c r="AL112" i="1"/>
  <c r="AL111" i="1"/>
  <c r="AM110" i="1"/>
  <c r="AN110" i="1"/>
  <c r="AL110" i="1"/>
  <c r="AL107" i="1"/>
  <c r="AL106" i="1"/>
  <c r="AN106" i="1"/>
  <c r="AN105" i="1"/>
  <c r="AL105" i="1"/>
  <c r="AM103" i="1"/>
  <c r="AL103" i="1"/>
  <c r="AM102" i="1"/>
  <c r="AL102" i="1"/>
  <c r="AN102" i="1"/>
  <c r="AL101" i="1"/>
  <c r="AN98" i="1"/>
  <c r="AL98" i="1"/>
  <c r="AN97" i="1"/>
  <c r="AM97" i="1"/>
  <c r="AL97" i="1"/>
  <c r="AL96" i="1"/>
  <c r="AN96" i="1"/>
  <c r="AL95" i="1"/>
  <c r="AN95" i="1"/>
  <c r="AL94" i="1"/>
  <c r="AN94" i="1"/>
  <c r="AL93" i="1"/>
  <c r="AN93" i="1"/>
  <c r="AM92" i="1"/>
  <c r="AN92" i="1"/>
  <c r="AL92" i="1"/>
  <c r="AL91" i="1"/>
  <c r="AM90" i="1"/>
  <c r="AL90" i="1"/>
  <c r="AL80" i="1"/>
  <c r="AM79" i="1"/>
  <c r="AL79" i="1"/>
  <c r="AN79" i="1"/>
  <c r="AM76" i="1"/>
  <c r="AN76" i="1"/>
  <c r="AN73" i="1"/>
  <c r="AM73" i="1"/>
  <c r="AN69" i="1"/>
  <c r="AL64" i="1"/>
  <c r="AM62" i="1"/>
  <c r="AN62" i="1"/>
  <c r="AN58" i="1"/>
  <c r="AN55" i="1"/>
  <c r="AL54" i="1"/>
  <c r="AN54" i="1"/>
  <c r="AM52" i="1"/>
  <c r="AN52" i="1"/>
  <c r="AM51" i="1"/>
  <c r="AL51" i="1"/>
  <c r="AN51" i="1"/>
  <c r="AL50" i="1"/>
  <c r="AL49" i="1"/>
  <c r="AN49" i="1"/>
  <c r="AL48" i="1"/>
  <c r="AN48" i="1"/>
  <c r="AL46" i="1"/>
  <c r="AN46" i="1"/>
  <c r="AM43" i="1"/>
  <c r="AN43" i="1"/>
  <c r="AL42" i="1"/>
  <c r="AN40" i="1"/>
  <c r="AN38" i="1"/>
  <c r="AN35" i="1"/>
  <c r="AM34" i="1"/>
  <c r="AN34" i="1"/>
  <c r="AM31" i="1"/>
  <c r="AM30" i="1"/>
  <c r="AN29" i="1"/>
  <c r="AM22" i="1"/>
  <c r="AN22" i="1"/>
  <c r="AM18" i="1"/>
  <c r="AL18" i="1"/>
  <c r="AM17" i="1"/>
  <c r="AL17" i="1"/>
  <c r="AN17" i="1"/>
  <c r="AM15" i="1"/>
  <c r="AL15" i="1"/>
  <c r="AN15" i="1"/>
  <c r="AL89" i="1"/>
  <c r="AL88" i="1"/>
  <c r="AL86" i="1"/>
  <c r="AL85" i="1"/>
  <c r="AL83" i="1"/>
  <c r="AL81" i="1"/>
  <c r="AL77" i="1"/>
  <c r="AL76" i="1"/>
  <c r="AM75" i="1"/>
  <c r="AL75" i="1"/>
  <c r="AN75" i="1"/>
  <c r="AM74" i="1"/>
  <c r="AL74" i="1"/>
  <c r="AL73" i="1"/>
  <c r="AM72" i="1"/>
  <c r="AN72" i="1"/>
  <c r="AL72" i="1"/>
  <c r="AN71" i="1"/>
  <c r="AL71" i="1"/>
  <c r="AL70" i="1"/>
  <c r="AL69" i="1"/>
  <c r="AM68" i="1"/>
  <c r="AN68" i="1"/>
  <c r="AL68" i="1"/>
  <c r="AL67" i="1"/>
  <c r="AL66" i="1"/>
  <c r="AL62" i="1"/>
  <c r="AL60" i="1"/>
  <c r="AL57" i="1"/>
  <c r="AL56" i="1"/>
  <c r="AL55" i="1"/>
  <c r="AL52" i="1"/>
  <c r="AL47" i="1"/>
  <c r="AN47" i="1"/>
  <c r="AL45" i="1"/>
  <c r="AL44" i="1"/>
  <c r="AL43" i="1"/>
  <c r="AL41" i="1"/>
  <c r="AL40" i="1"/>
  <c r="AL39" i="1"/>
  <c r="AL38" i="1"/>
  <c r="AN37" i="1"/>
  <c r="AL37" i="1"/>
  <c r="AM36" i="1"/>
  <c r="AN36" i="1"/>
  <c r="AL36" i="1"/>
  <c r="AL35" i="1"/>
  <c r="AL34" i="1"/>
  <c r="AL33" i="1"/>
  <c r="AL32" i="1"/>
  <c r="AL31" i="1"/>
  <c r="AL30" i="1"/>
  <c r="AL29" i="1"/>
  <c r="AL28" i="1"/>
  <c r="AN28" i="1"/>
  <c r="AL27" i="1"/>
  <c r="AL26" i="1"/>
  <c r="AL25" i="1"/>
  <c r="AL24" i="1"/>
  <c r="AL23" i="1"/>
  <c r="AL22" i="1"/>
  <c r="AL21" i="1"/>
  <c r="AM13" i="1"/>
  <c r="AL13" i="1"/>
  <c r="H21" i="2" l="1"/>
  <c r="A10" i="2" l="1"/>
  <c r="AI244" i="1" l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I304" i="1"/>
  <c r="AJ304" i="1"/>
  <c r="AK304" i="1"/>
  <c r="AI305" i="1"/>
  <c r="AJ305" i="1"/>
  <c r="AK305" i="1"/>
  <c r="AM269" i="1" l="1"/>
  <c r="AM299" i="1"/>
  <c r="AM291" i="1"/>
  <c r="AM295" i="1"/>
  <c r="AM253" i="1"/>
  <c r="AM285" i="1"/>
  <c r="AM289" i="1"/>
  <c r="AM256" i="1"/>
  <c r="AN288" i="1"/>
  <c r="AN284" i="1"/>
  <c r="AM305" i="1"/>
  <c r="AM301" i="1"/>
  <c r="AN304" i="1"/>
  <c r="AN276" i="1"/>
  <c r="AM263" i="1"/>
  <c r="AM259" i="1"/>
  <c r="AN266" i="1"/>
  <c r="AM281" i="1"/>
  <c r="AL257" i="1"/>
  <c r="AN274" i="1"/>
  <c r="AN270" i="1"/>
  <c r="AM304" i="1"/>
  <c r="AM284" i="1"/>
  <c r="AM272" i="1"/>
  <c r="AM264" i="1"/>
  <c r="AM290" i="1"/>
  <c r="AM270" i="1"/>
  <c r="AM258" i="1"/>
  <c r="AM246" i="1"/>
  <c r="AM297" i="1"/>
  <c r="AN258" i="1"/>
  <c r="AM255" i="1"/>
  <c r="AM251" i="1"/>
  <c r="AM247" i="1"/>
  <c r="AM254" i="1"/>
  <c r="AM273" i="1"/>
  <c r="AM271" i="1"/>
  <c r="AM287" i="1"/>
  <c r="AL260" i="1"/>
  <c r="AM303" i="1"/>
  <c r="AL276" i="1"/>
  <c r="AM294" i="1"/>
  <c r="AL290" i="1"/>
  <c r="AM283" i="1"/>
  <c r="AM279" i="1"/>
  <c r="AM245" i="1"/>
  <c r="AL304" i="1"/>
  <c r="AM286" i="1"/>
  <c r="AM267" i="1"/>
  <c r="AM274" i="1"/>
  <c r="AL252" i="1"/>
  <c r="AM248" i="1"/>
  <c r="AL266" i="1"/>
  <c r="AL300" i="1"/>
  <c r="AL258" i="1"/>
  <c r="AL250" i="1"/>
  <c r="AL298" i="1"/>
  <c r="AN294" i="1"/>
  <c r="AL284" i="1"/>
  <c r="AM280" i="1"/>
  <c r="AM266" i="1"/>
  <c r="AN246" i="1"/>
  <c r="AL267" i="1"/>
  <c r="AL301" i="1"/>
  <c r="AL253" i="1"/>
  <c r="AM249" i="1"/>
  <c r="AM300" i="1"/>
  <c r="AM293" i="1"/>
  <c r="AL287" i="1"/>
  <c r="AN280" i="1"/>
  <c r="AM276" i="1"/>
  <c r="AL273" i="1"/>
  <c r="AM262" i="1"/>
  <c r="AN256" i="1"/>
  <c r="AM252" i="1"/>
  <c r="AN290" i="1"/>
  <c r="AL292" i="1"/>
  <c r="AM265" i="1"/>
  <c r="AL244" i="1"/>
  <c r="AM275" i="1"/>
  <c r="AM261" i="1"/>
  <c r="AN286" i="1"/>
  <c r="AN272" i="1"/>
  <c r="AM296" i="1"/>
  <c r="AM302" i="1"/>
  <c r="AL282" i="1"/>
  <c r="AM278" i="1"/>
  <c r="AL268" i="1"/>
  <c r="AM260" i="1"/>
  <c r="AN302" i="1"/>
  <c r="AM288" i="1"/>
  <c r="AL285" i="1"/>
  <c r="AM277" i="1"/>
  <c r="AL274" i="1"/>
  <c r="AL271" i="1"/>
  <c r="AM257" i="1"/>
  <c r="AN254" i="1"/>
  <c r="AN292" i="1"/>
  <c r="AL275" i="1"/>
  <c r="AN244" i="1"/>
  <c r="AL281" i="1"/>
  <c r="AN264" i="1"/>
  <c r="AL247" i="1"/>
  <c r="AL303" i="1"/>
  <c r="AL289" i="1"/>
  <c r="AN300" i="1"/>
  <c r="AL283" i="1"/>
  <c r="AM268" i="1"/>
  <c r="AN252" i="1"/>
  <c r="AN250" i="1"/>
  <c r="AL297" i="1"/>
  <c r="AL249" i="1"/>
  <c r="AL261" i="1"/>
  <c r="AL269" i="1"/>
  <c r="AL255" i="1"/>
  <c r="AM282" i="1"/>
  <c r="AL277" i="1"/>
  <c r="AL263" i="1"/>
  <c r="AL305" i="1"/>
  <c r="AL291" i="1"/>
  <c r="AN260" i="1"/>
  <c r="AN298" i="1"/>
  <c r="AN268" i="1"/>
  <c r="AL251" i="1"/>
  <c r="AL295" i="1"/>
  <c r="AL299" i="1"/>
  <c r="AM298" i="1"/>
  <c r="AN296" i="1"/>
  <c r="AL293" i="1"/>
  <c r="AN282" i="1"/>
  <c r="AL279" i="1"/>
  <c r="AL265" i="1"/>
  <c r="AN262" i="1"/>
  <c r="AM250" i="1"/>
  <c r="AN248" i="1"/>
  <c r="AL245" i="1"/>
  <c r="AN278" i="1"/>
  <c r="AM292" i="1"/>
  <c r="AL259" i="1"/>
  <c r="AM244" i="1"/>
  <c r="AL302" i="1"/>
  <c r="AL278" i="1"/>
  <c r="AL270" i="1"/>
  <c r="AL262" i="1"/>
  <c r="AL254" i="1"/>
  <c r="AL246" i="1"/>
  <c r="AL294" i="1"/>
  <c r="AL286" i="1"/>
  <c r="AL296" i="1"/>
  <c r="AL280" i="1"/>
  <c r="AL288" i="1"/>
  <c r="AL272" i="1"/>
  <c r="AL264" i="1"/>
  <c r="AL256" i="1"/>
  <c r="AL248" i="1"/>
  <c r="AN305" i="1"/>
  <c r="AN303" i="1"/>
  <c r="AN301" i="1"/>
  <c r="AN299" i="1"/>
  <c r="AN297" i="1"/>
  <c r="AN295" i="1"/>
  <c r="AN293" i="1"/>
  <c r="AN291" i="1"/>
  <c r="AN289" i="1"/>
  <c r="AN287" i="1"/>
  <c r="AN285" i="1"/>
  <c r="AN283" i="1"/>
  <c r="AN281" i="1"/>
  <c r="AN279" i="1"/>
  <c r="AN277" i="1"/>
  <c r="AN275" i="1"/>
  <c r="AN273" i="1"/>
  <c r="AN271" i="1"/>
  <c r="AN269" i="1"/>
  <c r="AN267" i="1"/>
  <c r="AN265" i="1"/>
  <c r="AN263" i="1"/>
  <c r="AN261" i="1"/>
  <c r="AN259" i="1"/>
  <c r="AN257" i="1"/>
  <c r="AN255" i="1"/>
  <c r="AN253" i="1"/>
  <c r="AN251" i="1"/>
  <c r="AN249" i="1"/>
  <c r="AN247" i="1"/>
  <c r="AN245" i="1"/>
  <c r="AK11" i="1"/>
  <c r="AL11" i="1" s="1"/>
  <c r="AM11" i="1" l="1"/>
  <c r="AK58" i="1"/>
  <c r="AL58" i="1" s="1"/>
  <c r="AM58" i="1" l="1"/>
</calcChain>
</file>

<file path=xl/sharedStrings.xml><?xml version="1.0" encoding="utf-8"?>
<sst xmlns="http://schemas.openxmlformats.org/spreadsheetml/2006/main" count="1512" uniqueCount="446">
  <si>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</si>
  <si>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</si>
  <si>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</si>
  <si>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</si>
  <si>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</si>
  <si>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</si>
  <si>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</si>
  <si>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</si>
  <si>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</si>
  <si>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</si>
  <si>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</si>
  <si>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</si>
  <si>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</si>
  <si>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</si>
  <si>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</si>
  <si>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</si>
  <si>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</si>
  <si>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</si>
  <si>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</si>
  <si>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</si>
  <si>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</si>
  <si>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</si>
  <si>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</si>
  <si>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</si>
  <si>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</si>
  <si>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</si>
  <si>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-</t>
  </si>
  <si>
    <t>ORDINARIO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</si>
  <si>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</si>
  <si>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</si>
  <si>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</si>
  <si>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</si>
  <si>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</si>
  <si>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</si>
  <si>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</si>
  <si>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>Empenho</t>
  </si>
  <si>
    <t>DIÁRIAS FORA DO ESTADO / NO PAÍS</t>
  </si>
  <si>
    <t>JOSE ROBERTO DE LIMA ANDRADE</t>
  </si>
  <si>
    <t xml:space="preserve">	DIÁRIAS FORA DO ESTADO / NO PAÍS</t>
  </si>
  <si>
    <t>JOSE NORMANDO DA MOTA GUIMARAES FILHO</t>
  </si>
  <si>
    <t>ESTIMATIVO</t>
  </si>
  <si>
    <t xml:space="preserve">	JETONS - SERVIDORES</t>
  </si>
  <si>
    <t>PESSOAL RELACIONADO EM FOLHA DE PAGAMENTO</t>
  </si>
  <si>
    <t>RESSARCIMENTO JOSÉ ROBERTO DE LIMA ANDRADE</t>
  </si>
  <si>
    <t>FUNDACAO UNIVERSIDADE FEDERAL DE SERGIPE</t>
  </si>
  <si>
    <t xml:space="preserve">	FUNDO DE GARANTIA POR TEMPO DE SERVICO - FGTS</t>
  </si>
  <si>
    <t>CAIXA ECONOMICA FEDERAL</t>
  </si>
  <si>
    <t xml:space="preserve">	SERVICO DE DIGITALIZACAO</t>
  </si>
  <si>
    <t>PA ARQUIVOS LTDA</t>
  </si>
  <si>
    <t xml:space="preserve">	PASEP - RESSARCIMENTO DE CONTRIBUICAO</t>
  </si>
  <si>
    <t>BANCO DO BRASIL S/A</t>
  </si>
  <si>
    <t>SERVICO DE CONSULTORIA NA AREA ADMINISTRATIVA</t>
  </si>
  <si>
    <t>INSTITUTO DE CERTIFICACAO QUALIDADE BRASIL</t>
  </si>
  <si>
    <t>SERVICO DE LIMPEZA E CONSERVACAO PREDIAL</t>
  </si>
  <si>
    <t>CAP SERVICOS E CONSTRUCAO EIRELI</t>
  </si>
  <si>
    <t>SERVICO DE ASSESSORIA NA AREA ADMINISTRATIVA</t>
  </si>
  <si>
    <t>FRAGA E MORAIS ADVOGADOS ASSOCIADOS</t>
  </si>
  <si>
    <t>IPESAUDE</t>
  </si>
  <si>
    <t>IPES SAUDE EMPREGADOR</t>
  </si>
  <si>
    <t>SERVICO DE FORNECIMENTO DE PASSAGEM</t>
  </si>
  <si>
    <t>AEREOTUR VIAGENS</t>
  </si>
  <si>
    <t xml:space="preserve">	CONTRIBUIÇÕES PREVIDENCIÁRIAS S/SERV.TERCEIROS</t>
  </si>
  <si>
    <t>INSTITUTO NACIONAL DE SEGURO SOCIAL</t>
  </si>
  <si>
    <t>FOLHA DE PAGAMENTO - VENCIMENTOS E VANTAGENS FIXAS</t>
  </si>
  <si>
    <t>SERGIPE PREVID.</t>
  </si>
  <si>
    <t>FOLHA DE PAGAMENTO - OUTRAS DESPESAS VARIÁVEIS</t>
  </si>
  <si>
    <t xml:space="preserve">	FOLHA DE PAGAMENTO - AUXÍLIO TRANSPORTE</t>
  </si>
  <si>
    <t>OUTROS BENEFÍCIOS ASSISTENCIAIS DO SERVIDOR E DO MILITAR</t>
  </si>
  <si>
    <t xml:space="preserve">	SERVICOS DE TERCEIROS PESSOA FISICA</t>
  </si>
  <si>
    <t xml:space="preserve">	FINANPREV - OBRIGAÇÃO PATRONAL SERVIDOR ATIVO CIVIL</t>
  </si>
  <si>
    <t>FINANPREV</t>
  </si>
  <si>
    <t>SISTEMA DE MONITORAMENTO</t>
  </si>
  <si>
    <t>VOYAGER SOLUCOES CORPORATIVAS</t>
  </si>
  <si>
    <t>SERVICO DE VIGILANCIA DESARMADA</t>
  </si>
  <si>
    <t>PRESERVE SEGURANCA E TRANSPORTE DE VALORES</t>
  </si>
  <si>
    <t>SERVICO DE LOCACAO DE VEICULOS</t>
  </si>
  <si>
    <t>LOCALIZA RENT A CAR</t>
  </si>
  <si>
    <t>SUPRIMENTO INDIVIDUAL - ITEM GENÉRICO</t>
  </si>
  <si>
    <t>JESSICA MARIA MENEZES DE JESUS</t>
  </si>
  <si>
    <t>CARLA VANESSA MONTEIRO SANTOS BARRETO</t>
  </si>
  <si>
    <t>SERVICOS DE TERCEIROS PESSOA FISICA</t>
  </si>
  <si>
    <t>SERGIO DE SOUZA LOPES</t>
  </si>
  <si>
    <t>NADJA PEREIRA SILVA</t>
  </si>
  <si>
    <t>JARBAS OLIVEIRA GONCALVES</t>
  </si>
  <si>
    <t xml:space="preserve">	FOLHA DE PAGAMENTO - APOSENTADORIAS E REFORMAS</t>
  </si>
  <si>
    <t xml:space="preserve">	FOLHA DE PAGAMENTO - PENSÕES</t>
  </si>
  <si>
    <t>FOLHA DE PAGAMENTO - PENSÕES</t>
  </si>
  <si>
    <t>FOLHA DE PAGAMENTO - APOSENTADORIAS E REFORMAS</t>
  </si>
  <si>
    <t>SERVICO DE GESTAO ADMINISTRATIVA</t>
  </si>
  <si>
    <t>TRIVALE INSTITUICAO DE PAGAMENTO LTDA</t>
  </si>
  <si>
    <t>OUTRAS INDENIZACOES E RESTITUICOES</t>
  </si>
  <si>
    <t>ESDRAS ELIEL MENEZES SANTOS</t>
  </si>
  <si>
    <t>SERVICO DE LOCACAO DE EQUIPAMENTOS DE INFORMATICA</t>
  </si>
  <si>
    <t>EDITORA E GRAFICA L &amp; M</t>
  </si>
  <si>
    <t>SERVIÇO DE CONECTIVIDADE DE REDE</t>
  </si>
  <si>
    <t>BK TELECOMUNICACOES LTDA - ME</t>
  </si>
  <si>
    <t>SERVIÇOS DE CONEXÃO À REDE MUNDIAL DE COMPUTADORES</t>
  </si>
  <si>
    <t>SERVICO DE EVENTO CULTURAL - DO TIPO APRESENTACAO ARTISTICA - SHOW, COM ADMINISTRACAO</t>
  </si>
  <si>
    <t>DANIEL VIEIRA DE ARAUJO FREIRE</t>
  </si>
  <si>
    <t>APRESENTACAO ARTISTICA</t>
  </si>
  <si>
    <t>MARCOS AURELIO FERREIRA SANTOS</t>
  </si>
  <si>
    <t>SERVICO DE TELEFONIA MOVEL</t>
  </si>
  <si>
    <t>TIM S.A.</t>
  </si>
  <si>
    <t>FUNDO DE GARANTIA POR TEMPO DE SERVICO</t>
  </si>
  <si>
    <t>FINANPREV - OBRIGAÇÃO PATRONAL SERVIDOR ATIVO CIVIL</t>
  </si>
  <si>
    <t xml:space="preserve">	IPES SAUDE EMPREGADOR - PESSOAL CIVIL</t>
  </si>
  <si>
    <t>SERVICO DE LOCACAO DE SOFTWARE</t>
  </si>
  <si>
    <t>ELOGICA PROCESSAMENTO DE DADOS LTDA</t>
  </si>
  <si>
    <t>SERVICO DE IMPLANTACAO DE SISTEMA</t>
  </si>
  <si>
    <t>SMART NX TECNOLOGIA LTDA</t>
  </si>
  <si>
    <t>DEA - PENSÕES DO RPPS E DO MILITAR</t>
  </si>
  <si>
    <t>JENIFER DONOVAN SANTOS COSTA</t>
  </si>
  <si>
    <t>SERVICO DE PROPAGANDA E PUBLICIDADE</t>
  </si>
  <si>
    <t>SEGRASE</t>
  </si>
  <si>
    <t>CAFÉ</t>
  </si>
  <si>
    <t>ITAMIX COMERCIO E DISTRIBUICAO LTDA</t>
  </si>
  <si>
    <t>SAMAM LOCADORA LTDA</t>
  </si>
  <si>
    <t xml:space="preserve">	OBRIGACOES TRIBUTARIAS E CONTRIBUTIVAS NAO PARCELADAS</t>
  </si>
  <si>
    <t>OBRIGACOES TRIBUTARIAS E CONTRIBUTIVAS NAO PARCELADAS</t>
  </si>
  <si>
    <t>SERVICO DE MANUTENCAO EM PROGRAMA E SISTEMA NA AREA DE INFORMATICA</t>
  </si>
  <si>
    <t>AGENDA ASSESSORIA,PLANEJAMENTO E INFORMATICA LTDA</t>
  </si>
  <si>
    <t xml:space="preserve">	INSTITUTO NACIONAL DE SEGURO SOCIAL - INSS</t>
  </si>
  <si>
    <t xml:space="preserve">	SERVIÇOS TÉCNICOS PROFISSIONAIS DE TIC</t>
  </si>
  <si>
    <t>APOSENTADORIA E REFORMA</t>
  </si>
  <si>
    <t>MARIA JOELMA TELES</t>
  </si>
  <si>
    <t xml:space="preserve">	PRESTACAO DE MAO-DE-OBRA</t>
  </si>
  <si>
    <t>G4F SOLUCOES CORPORATIVAS LTDA-EPP</t>
  </si>
  <si>
    <t>SERVICO DE MANUTENCAO DE APARELHO</t>
  </si>
  <si>
    <t>MC TECH COMERCIO E SERVICO LTDA</t>
  </si>
  <si>
    <t xml:space="preserve">	SERVICO DE ENTREGA DE DOCUMENTOS</t>
  </si>
  <si>
    <t>EMPRESA BRASILEIRA DE CORREIOS E TELEGRAFOS</t>
  </si>
  <si>
    <t>SERVICO DE SUPORTE</t>
  </si>
  <si>
    <t>EMPRESA DE TECNOLOGIA E INFORMACOES DA PREV. SOCIAL -DATAPREV</t>
  </si>
  <si>
    <t>ATUARIAL CONSULTORIA E ASSESSORIA EMPRESARIAL LTDA</t>
  </si>
  <si>
    <t>SERVIÇO TELEFÔNICO FIXO</t>
  </si>
  <si>
    <t>OI S.A.</t>
  </si>
  <si>
    <t>MAIS VALIA CONSULTORIA LTDA</t>
  </si>
  <si>
    <t>SERVICO DE ASSINATURA DE JORNAIS E PERIODICOS</t>
  </si>
  <si>
    <t>ANTONIO RUBENS NUNES LTDA</t>
  </si>
  <si>
    <t>SERVICO DE PUBLICIDADE INSTITUCIONAL</t>
  </si>
  <si>
    <t>TEASER COMUNICACAO E MARKETING LTDA</t>
  </si>
  <si>
    <t>CONCEITO COMUNICACAO INTEGRADA LTDA</t>
  </si>
  <si>
    <t>OBJECTIVA COMUNICACAO LTDA</t>
  </si>
  <si>
    <t>FOLHA DE PAGAMENTO - INDENIZAÇÕES E RESTITUIÇÕES TRABALHISTAS</t>
  </si>
  <si>
    <t>DIÁRIAS PESSOAL CIVIL FORA DO ESTADO/NO PAÍS</t>
  </si>
  <si>
    <t>IPES SAUDE INATIVO PESSOAL MILITAR</t>
  </si>
  <si>
    <t xml:space="preserve">	IPES SAUDE INATIVO PESSOAL MILITAR</t>
  </si>
  <si>
    <t>DIÁRIAS - DIÁRIAS PESSOAL CIVIL FORA DO ESTADO/NO PAÍS</t>
  </si>
  <si>
    <t>PAPEL</t>
  </si>
  <si>
    <t>HUMAITA COMERCIO DE PAPEIS E ALIMENTOS LTDA</t>
  </si>
  <si>
    <t>DIÁRIAS PESSOAL CIVIL DENTRO DO ESTADO</t>
  </si>
  <si>
    <t>ITAMARA ARAUJO SANTOS</t>
  </si>
  <si>
    <t>PRESTACAO DE MAO-DE-OBRA</t>
  </si>
  <si>
    <t>NILTEK SERVICOS EIRELI -EPP</t>
  </si>
  <si>
    <t>INSTITUTO EUVALDO LODI NUCLEO REGIONAL DE SERGIPE</t>
  </si>
  <si>
    <t>SERVICO DE SEGURO</t>
  </si>
  <si>
    <t>BRASILSEG COMPANHIA DE SEGUROS</t>
  </si>
  <si>
    <t>RECUPERACAO - SERVIÇO DE REFORMAS DE PREDIOS E EDIFICAÇÕES PUBLICAS</t>
  </si>
  <si>
    <t>BELCA CONSTRUTORA LTDA</t>
  </si>
  <si>
    <t xml:space="preserve">	OUTRAS OBRIGACOES RESULTANTES DA FOLHA PGTO.</t>
  </si>
  <si>
    <t>PREVNORDESTE SERGIPE</t>
  </si>
  <si>
    <t>SERVICO DE SEGURO - CONTRA ACIDENTES PESSOAIS EM GRUPO</t>
  </si>
  <si>
    <t>RESSARCIMENTO DE DESPESAS DE PESSOAL</t>
  </si>
  <si>
    <t>KELLY CRISTINA SANTOS TEIXEIRA</t>
  </si>
  <si>
    <t xml:space="preserve">	INDENIZAÇÕES E RESTITUIÇÕES TRABALHISTAS</t>
  </si>
  <si>
    <t xml:space="preserve">	13º SALÁRIO PESSOAL VINCULADO AO RGPS (INSS)</t>
  </si>
  <si>
    <t>LOURDES RAFAELA BATISTA MATOS FONTES</t>
  </si>
  <si>
    <t>SALDO DE PROVENTOS INATIVO MILITAR PM - DEA</t>
  </si>
  <si>
    <t>ALFREDO PEREIRA MATOS NETO</t>
  </si>
  <si>
    <t>ROBSON PEREIRA MATOS JUNIOR</t>
  </si>
  <si>
    <t>RECESSO ESTAGIÁRIO</t>
  </si>
  <si>
    <t>MARTA MENDES GUIMARAES SANTOS</t>
  </si>
  <si>
    <t xml:space="preserve">	RECESSO ESTAGIÁRIO</t>
  </si>
  <si>
    <t>LETICIA GABRIELA DE SOUZA MELO</t>
  </si>
  <si>
    <t>EDUARDO MEDEIROS DA SILVA NETO</t>
  </si>
  <si>
    <t>JOSE SERGIO DOS SANTOS SANTANA</t>
  </si>
  <si>
    <t>RAPHAEL LIMA MOTA</t>
  </si>
  <si>
    <t xml:space="preserve">	FOLHA PAGAMENTO PATRONAL UG</t>
  </si>
  <si>
    <t>SERVICO DE INSTALACAO E MONTAGEM DE ESTRUTURAS PARA REALIZACAO DE EVENTOS</t>
  </si>
  <si>
    <t>PACIFIC ORGANIZADORA DE EVENTOS LTDA</t>
  </si>
  <si>
    <t>DIÁRIAS - DIÁRIAS PESSOAL CIVIL DENTRO DO ESTADO</t>
  </si>
  <si>
    <t xml:space="preserve">	ANUIDADE OU MENSALIDADE DE CONSELHOS E ENTIDADES DE REPRESENTAÇÃO</t>
  </si>
  <si>
    <t>ASSOCIACAO BRASILEIRA DE INSTITUICOES DE PREV.ESTADUAIS E MUNICIPAIS-ABIPEM</t>
  </si>
  <si>
    <t>ALANA SOUZA SANTOS</t>
  </si>
  <si>
    <t>SERVIÇO DE CONECTIVIDADE DE REDE PARA PROVER TRAFEGO DE DADOS, VOZ E IMAGEM UTILIZANDO MPLS.</t>
  </si>
  <si>
    <t>BANCO DO ESTADO DE SERGIPE S/A</t>
  </si>
  <si>
    <t>SERVICO DE LIQUIDACAO E CUSTODIA DE TITULO E VALOR MOBILIARIO</t>
  </si>
  <si>
    <t xml:space="preserve">	SUPRIMENTO INDIVIDUAL - ITEM GENÉRICO</t>
  </si>
  <si>
    <t>OBRIGAÇÃO PATRONAL - SERVIDOR ATIVO CIVIL</t>
  </si>
  <si>
    <t>LETICIA MORGANA ANDRADE MATOS</t>
  </si>
  <si>
    <t>LEVI CHAGAS CHAVES</t>
  </si>
  <si>
    <t>DEA - INDENIZAÇOES E RESTUTUIÇOES TRABALHISTAS</t>
  </si>
  <si>
    <t>ORDINARIO0</t>
  </si>
  <si>
    <t>SERVICO DE IMPLANTACAO</t>
  </si>
  <si>
    <t>INFOMC TECNOLOGIA LTDA  ME</t>
  </si>
  <si>
    <t>DEA - SERVIÇOS DE TERCEIROS PESSOA JURÍDICA</t>
  </si>
  <si>
    <t>ANUIDADE OU MENSALIDADE DE CONSELHOS E ENTIDADES DE REPRESENTAÇÃO</t>
  </si>
  <si>
    <t>AGUA MINERAL</t>
  </si>
  <si>
    <t>MOEMA MARY FONSECA DANTAS EFREM DE LIMA - ME</t>
  </si>
  <si>
    <t>OUTRAS DESPESAS CORRENTES</t>
  </si>
  <si>
    <t>SERVICO DE DISTRIBUICAO DE GAS</t>
  </si>
  <si>
    <t>UNIGAS DISTRIBUIDORA DE AGUA E GAS LTDA</t>
  </si>
  <si>
    <t xml:space="preserve">	CONDICIONADOR DE AR</t>
  </si>
  <si>
    <t>FUTURA CLIMATIZACAO E ENERGIA RENOVAVEL DISTRIBUIDORA COMERCIO E SERVICOS LTDA</t>
  </si>
  <si>
    <t>CONDICIONADOR DE AR</t>
  </si>
  <si>
    <t>TOP MOVEIS</t>
  </si>
  <si>
    <t>LUCAS SILVA PEDROSA</t>
  </si>
  <si>
    <t>GE INFORMATICA</t>
  </si>
  <si>
    <t>MCLO MANUTENCAO E SERVICOS ADMINISTATIVOS LTDA</t>
  </si>
  <si>
    <t>EBISA ENGENHARIA BRASILEIRA INDUSTRIA E SANEAMENTO LTDA</t>
  </si>
  <si>
    <t>LM SERVICOS REFORMA A DE CADEIRA CORPORATIVA</t>
  </si>
  <si>
    <t>EMPRESA DE TECNOLOGIA E INFORMACOES DA PREV. SOCIAL</t>
  </si>
  <si>
    <t>W M W COMERCIAL E MATERIAIS DE LIMPEZA LTDA.</t>
  </si>
  <si>
    <t>FLAVIA MARIA AMARAL PORTO VALENCA</t>
  </si>
  <si>
    <t>RELAÇÃO DE EMPENHOS, LIQUIDAÇÕES E PAGAMENTOS 2024</t>
  </si>
  <si>
    <t>SERVICO DE APOIO AS MICRO E PEQUENAS EMPRESAS DE SERGIPE-SEBRAE</t>
  </si>
  <si>
    <t>TELEQUIPE SERVICOS E ALUGUEIS DE MAQUINAS, EQUIPAMENTOS E SOFTWARE LTDA</t>
  </si>
  <si>
    <t>NINA PRODUCOES E EVENTOS LTDA</t>
  </si>
  <si>
    <t>VANDA MARIA DA SILVA MILITAO</t>
  </si>
  <si>
    <t>EMANUEL DA SILVA MILITAO</t>
  </si>
  <si>
    <t>ELISMARIA DA SILVA MILITAO</t>
  </si>
  <si>
    <t>ELIEL DA SILVA MILITAO</t>
  </si>
  <si>
    <t>DIANJU DISTRIBUIDORA ATACADISTA LTDA   EPP</t>
  </si>
  <si>
    <t>LOCALIZA RENT A CAR S/A</t>
  </si>
  <si>
    <t>JOSE VITOR GABRIEL SANTANA RODRIGUES</t>
  </si>
  <si>
    <t>AEREOTUR</t>
  </si>
  <si>
    <t>PRESERVE SEGURANCA E TRANSPORTE DE VALORES LTDA</t>
  </si>
  <si>
    <t>ELAINE MOURA DOS ANJOS SANTOS NERES</t>
  </si>
  <si>
    <t>ISAAC CENTER</t>
  </si>
  <si>
    <t>PIRAMIDE COMERCIO E SERVICOS LTDA</t>
  </si>
  <si>
    <t>AEREOTUR VIAGENS E OPERA  ES TUR STICAS LTDA   EPP</t>
  </si>
  <si>
    <t>COMPANHIA DE SANEAMENTO DE SERGIPE DESO</t>
  </si>
  <si>
    <t>RC SEGURANCA DO TRABALHO LTDA</t>
  </si>
  <si>
    <t>ENTERPRISE COMERCIO E SOLUCOES EM TI LTDA</t>
  </si>
  <si>
    <t>ROMULO SOUZA NASCIMENTO</t>
  </si>
  <si>
    <t>ALEXANDRE GOMES PINTO</t>
  </si>
  <si>
    <t>JL CONSTRUCOES LTDA</t>
  </si>
  <si>
    <t>OI S.A. - EM RECUPERACAO JUDICIAL</t>
  </si>
  <si>
    <t>ANA CAMILA DOS REIS SANTOS</t>
  </si>
  <si>
    <t>SERVICO DE MANUTENCAO EM EQUIPAMENTO ELETRICO E ELETRONICO</t>
  </si>
  <si>
    <t>LGC ADMINISTRACAO DE OBRAS LTDA</t>
  </si>
  <si>
    <t>BRALIMP COMERCIO LTDA</t>
  </si>
  <si>
    <t>DISPENSER PARA PAPEL HIGIENICO</t>
  </si>
  <si>
    <t>SERVICO DE CAPACITACAO DE PESSOAL - ESPECIALIZACAO</t>
  </si>
  <si>
    <t>JURISENSUS - CONSULTORIA, TECNOLOGIA E TREINAMENTOS LTDA</t>
  </si>
  <si>
    <t xml:space="preserve">SUPRIMENTO INDIVIDUAL - ITEM GENÉRICO	</t>
  </si>
  <si>
    <t>DRYELA FARIAS SILVA OLIVEIRA</t>
  </si>
  <si>
    <t>DISCO RIGIDO</t>
  </si>
  <si>
    <t>TD LICITACOES LTDA</t>
  </si>
  <si>
    <t>MICROCOMPUTADOR</t>
  </si>
  <si>
    <t>LIDER NOTEBOOOKS COMERCIO E SERVICOS LTDA</t>
  </si>
  <si>
    <t>ALIMENTADOR AUTOMATICO DE TENSAO</t>
  </si>
  <si>
    <t>COMPUSA SERVICOS E SOFTWARE LTDA   ME</t>
  </si>
  <si>
    <t>HELENA DE FATIMA NASCIMENTO SANTANA CURSOS E EVENTOS</t>
  </si>
  <si>
    <t xml:space="preserve">	PROVENTOS RESERVA / REFORMA PESSOAL MILITAR</t>
  </si>
  <si>
    <t>MARIA ANTONIA DOS SANTOS PASSOS</t>
  </si>
  <si>
    <t>PROVENTOS RESERVA / REFORMA PESSOAL MILITAR</t>
  </si>
  <si>
    <t>VALDILENE ALVES DA SILVA</t>
  </si>
  <si>
    <t>MARIA DE FATIMA DOS SANTOS DA SILVA</t>
  </si>
  <si>
    <t>RAIMUNDA GALDINA DA SILVA</t>
  </si>
  <si>
    <t>SERVICOS DE TERCEIROS PESSOA JURIDICA</t>
  </si>
  <si>
    <t xml:space="preserve">SERVICOS DE TERCEIROS PESSOA JURIDICA	</t>
  </si>
  <si>
    <t>SERVICO DE DIGITALIZACAO</t>
  </si>
  <si>
    <t>RUBENS SANTOS FARIAS</t>
  </si>
  <si>
    <t>ANNA BEATRIZ DE CARVALHO GOIS</t>
  </si>
  <si>
    <t xml:space="preserve">PASEP - RESSARCIMENTO DE CONTRIBUICAO	</t>
  </si>
  <si>
    <t xml:space="preserve">SERVICO DE SUPORTE </t>
  </si>
  <si>
    <t>MULTA SOBRE OBRIGACOES PATRONAIS</t>
  </si>
  <si>
    <t>JUROS SOBRE OBRIGACOES PATRONAIS</t>
  </si>
  <si>
    <t>REVISAO DE INSTALACOES - CONTRATAÇÃO DE EMPRESA ESPECIALIZADA NA PRESTAÇÃO DE SERVIÇO DE MANUTENÇÃO PREDIAL</t>
  </si>
  <si>
    <t>SERVICO DE MANUTENCAO DE MATERIAL E EQUIPAMENTO EM GERAL</t>
  </si>
  <si>
    <t>COPO DESCARTAVEL</t>
  </si>
  <si>
    <t>CONTRIBUIÇÕES PREVIDENCIÁRIAS S/SERV.TERCEIROS-PESSOA FÍSICA</t>
  </si>
  <si>
    <t xml:space="preserve">SERVICO DE CONSULTORIA NA AREA EDUCACIONAL - TREINAMENTO PRESENCIAL	</t>
  </si>
  <si>
    <t>LOCACAO DE MAO-DE-OBRA</t>
  </si>
  <si>
    <t>APARELHO DE TELEFONE DIGITAL</t>
  </si>
  <si>
    <t>SERVICO DE EVENTO CULTURAL</t>
  </si>
  <si>
    <t>CAFE - TORRADO E MOÍDO</t>
  </si>
  <si>
    <t>PASSAGENS E DESPESAS COM LOCOMOCAO</t>
  </si>
  <si>
    <t xml:space="preserve">PASSAGENS E DESPESAS COM LOCOMOCAO	</t>
  </si>
  <si>
    <t>FORNO - DOMESTICO (MICROONDAS)</t>
  </si>
  <si>
    <t>APARELHO CELULAR - SMARTPHONE</t>
  </si>
  <si>
    <t>PESSOAL REQUISITADO DE OUTROS ENTES</t>
  </si>
  <si>
    <t>SERVICO DE CONSULTORIA NA AREA DE SAUDE - CONSULTORIA HOSPITALAR</t>
  </si>
  <si>
    <t>SERVIDOR DE APLICACAO TIPO II</t>
  </si>
  <si>
    <t>SERVIÇOS TÉCNICOS PROFISSIONAIS DE TIC</t>
  </si>
  <si>
    <t>SERVICO DE PLOTAGEM</t>
  </si>
  <si>
    <t>SERVICO DE IMPRESSAO, ENCADERNACAO E  PLOTAGEM</t>
  </si>
  <si>
    <t>SERVICO DE FOTOCOPIA</t>
  </si>
  <si>
    <t>OUTROS SERVIÇOS DE TERCEIROS - PESSOA JURÍDICA</t>
  </si>
  <si>
    <t>SERVICO DE CONFECCAO DE IMPRESSOS</t>
  </si>
  <si>
    <t>SERVICO DE ENCADERNACAO E IMPRESSAO</t>
  </si>
  <si>
    <t>SERVICO DE MANUTENCAO DE APARELHO/SISTEMA DE REFRIGERACAO</t>
  </si>
  <si>
    <t>ELABORACAO DE PROJETO - DE ARQUITETURA</t>
  </si>
  <si>
    <t>ANDRE LUIZ SOUZA COSTA</t>
  </si>
  <si>
    <t>ESCOVA PARA LIMPEZA, RECIPIENTES PARA LIXOS, DISPENSER PARA PAPEL TOALHA, DISPENSER PARA SABAO LIQUIDO, BALDE ESPREMEDOR</t>
  </si>
  <si>
    <t>SERVICO DE INSTALACAO DE EQUIPAMENTO DE INFORMATICA</t>
  </si>
  <si>
    <t>COMPUSA SERVICOS E SOFTWARE</t>
  </si>
  <si>
    <t>VENCIMENTO</t>
  </si>
  <si>
    <t>1899000000|0000</t>
  </si>
  <si>
    <t>1802000000|0000</t>
  </si>
  <si>
    <t>1803002510|0000</t>
  </si>
  <si>
    <t>1803002310|0000</t>
  </si>
  <si>
    <t>1500002510|0000</t>
  </si>
  <si>
    <t>1500002310|0000</t>
  </si>
  <si>
    <t>1500002111|2111</t>
  </si>
  <si>
    <t>1500000000|0000</t>
  </si>
  <si>
    <t>DISCO RIGIDO - SSD</t>
  </si>
  <si>
    <t>FUNDACAO INSTITUTO DE ADMINISTRACAO</t>
  </si>
  <si>
    <t>PROVENTOS RESERVA PM</t>
  </si>
  <si>
    <t>MARIA VALDICE DE JESUS</t>
  </si>
  <si>
    <t>SANTINA MARIA DOS SANTOS DE JESUS</t>
  </si>
  <si>
    <t>BALCAO EM L - MDF, REVESTIDO EM LÂMINA MADEIRADA</t>
  </si>
  <si>
    <t>ALBERTO DO MONTE ANDRADE   ME</t>
  </si>
  <si>
    <t>BALCAO EM L - MDF,REVESTIDO EM LÂMINA MADEIRADA</t>
  </si>
  <si>
    <t>JETONS</t>
  </si>
  <si>
    <t>SERVICO DE ENTREGA DE DOCUMENTOS</t>
  </si>
  <si>
    <t>SOLANGE FONSECA DAS CHAGAS</t>
  </si>
  <si>
    <t>MARIA DE LOURDES SANTOS SOARES DE MELO</t>
  </si>
  <si>
    <t>JOSE GABRIEL SANTOS DE MELO</t>
  </si>
  <si>
    <t>MARIA JOSE DE MENEZES SANTOS</t>
  </si>
  <si>
    <t>SALDO DE PROVENTOS</t>
  </si>
  <si>
    <t>MARIA TEREZA LIMA LEITE</t>
  </si>
  <si>
    <t>ITEM GENÉRICO PARA EMPENHO FOLHA</t>
  </si>
  <si>
    <t>PES SAUDE INATIVOS - PESSOAL MILITAR</t>
  </si>
  <si>
    <t>obrigações patronais</t>
  </si>
  <si>
    <t>00.404.4xx/000x-0x</t>
  </si>
  <si>
    <t>08.80x.88x/000x-xx</t>
  </si>
  <si>
    <t>xx.xxx.xx4/000x-x0</t>
  </si>
  <si>
    <t>04.xxx.xxx/000x-0x</t>
  </si>
  <si>
    <t>0x4.xx4.00x-x8</t>
  </si>
  <si>
    <t>44.xxx.xxx/000x-40</t>
  </si>
  <si>
    <t>xx.x08.xxx/000x-x0</t>
  </si>
  <si>
    <t>x84.xx4.4xx-x0</t>
  </si>
  <si>
    <t>x8.xxx.4xx/000x-00</t>
  </si>
  <si>
    <t>84x.xxx.40x-x0</t>
  </si>
  <si>
    <t>0x.4xx.4xx/000x-xx</t>
  </si>
  <si>
    <t>48.4xx.8xx/000x-xx</t>
  </si>
  <si>
    <t>x4.0x4.0x4/000x-x0</t>
  </si>
  <si>
    <t>4x.4xx.xxx/000x-0x</t>
  </si>
  <si>
    <t>xx.xxx.x8x/000x-xx</t>
  </si>
  <si>
    <t>xx.x88.x8x/000x-x0</t>
  </si>
  <si>
    <t>00x.4x8.x4x-0x</t>
  </si>
  <si>
    <t>xx.xxx.4xx/000x-xx</t>
  </si>
  <si>
    <t>xx.48x.xxx/000x-8x</t>
  </si>
  <si>
    <t>00.xx0.x0x/000x-04</t>
  </si>
  <si>
    <t>x4.40x.xxx/000x-84</t>
  </si>
  <si>
    <t>0x.xxx.x8x/000x-00</t>
  </si>
  <si>
    <t>0x8.xx8.4xx-04</t>
  </si>
  <si>
    <t>00.xxx.xx0/000x-8x</t>
  </si>
  <si>
    <t>xx.08x.xxx/000x-xx</t>
  </si>
  <si>
    <t>x4.0x8.xxx/00xx-00</t>
  </si>
  <si>
    <t>xx.xx4.x08/000x-x4</t>
  </si>
  <si>
    <t>x8.xxx.88x/000x-4x</t>
  </si>
  <si>
    <t>xx.x88.x0x/000x-xx</t>
  </si>
  <si>
    <t>840.xxx.4xx-x8</t>
  </si>
  <si>
    <t>0xx.0xx.xxx-40</t>
  </si>
  <si>
    <t>0x8.xxx.xxx-xx</t>
  </si>
  <si>
    <t>xxx.04x.xxx-8x</t>
  </si>
  <si>
    <t>x0.4x0.xxx/000x-xx</t>
  </si>
  <si>
    <t>04x.84x.xxx-xx</t>
  </si>
  <si>
    <t>00.x0x.x8x/000x-xx</t>
  </si>
  <si>
    <t>xxx.0xx.xx4-x0</t>
  </si>
  <si>
    <t>x0.00x.xxx/000x-80</t>
  </si>
  <si>
    <t>xx.x4x.8xx/000x-x0</t>
  </si>
  <si>
    <t>x0.8xx.x44/000x-0x</t>
  </si>
  <si>
    <t>xx.xxx.0x4/000x-xx</t>
  </si>
  <si>
    <t>0xx.x8x.4xx-x0</t>
  </si>
  <si>
    <t>xxx.8xx.4xx-x4</t>
  </si>
  <si>
    <t>xxx.xxx.xxx-xx</t>
  </si>
  <si>
    <t>xx.0xx.x4x/000x-04</t>
  </si>
  <si>
    <t>00.000.000/00xx-xx</t>
  </si>
  <si>
    <t>04.8x4.x0x/000x-xx</t>
  </si>
  <si>
    <t>xx.xxx.0xx/04xx-88</t>
  </si>
  <si>
    <t>04.xx8.xxx/000x-0x</t>
  </si>
  <si>
    <t>xx.xxx.xx4/00xx-04</t>
  </si>
  <si>
    <t>xx.xx0.08x/000x-xx</t>
  </si>
  <si>
    <t>0xx.xxx.x4x-08</t>
  </si>
  <si>
    <t>0xx.xx0.x0x-x8</t>
  </si>
  <si>
    <t>04x.00x.8xx-xx</t>
  </si>
  <si>
    <t>00.x04.xxx/000x-xx</t>
  </si>
  <si>
    <t>080.4xx.x8x-xx</t>
  </si>
  <si>
    <t>xxx.xxx.***-xx</t>
  </si>
  <si>
    <t>xx.xxx.xxx/000x-xx</t>
  </si>
  <si>
    <t>xx.44x.x8x/000x-8x</t>
  </si>
  <si>
    <t>xx4.x4x.xxx-x0</t>
  </si>
  <si>
    <t>xx.x0x.0xx/000x-4x</t>
  </si>
  <si>
    <t>00.0xx.x0x/000x-x8</t>
  </si>
  <si>
    <t>xxx.x0x.x8x-xx</t>
  </si>
  <si>
    <t>0x.0x4.x4x/000x-4x</t>
  </si>
  <si>
    <t>0x.xxx.xxx/000x-xx</t>
  </si>
  <si>
    <t>xx.xxx.xx4/000x-4x</t>
  </si>
  <si>
    <t>xx.x8x.4xx/000x-x4</t>
  </si>
  <si>
    <t>0x.x8x.xxx/000x-x4</t>
  </si>
  <si>
    <t>x4.00x.48x/000x-x0</t>
  </si>
  <si>
    <t>0xx.xxx.xxx-xx</t>
  </si>
  <si>
    <t>0x.x44.xxx/000x-xx</t>
  </si>
  <si>
    <t>xx.0xx.0xx/000x-xx</t>
  </si>
  <si>
    <t>48.x0x.xxx/000x-xx</t>
  </si>
  <si>
    <t>0x4.x4x.8xx-0x</t>
  </si>
  <si>
    <t>840.xxx.0xx-xx</t>
  </si>
  <si>
    <t>088.xxx.xxx-0x</t>
  </si>
  <si>
    <t>08x.x44.xxx-80</t>
  </si>
  <si>
    <t>0xx.x48.xxx-8x</t>
  </si>
  <si>
    <t>0x0.xxx.xxx-xx</t>
  </si>
  <si>
    <t>xx.x84.x80/000x-xx</t>
  </si>
  <si>
    <t>xx.00x.xxx/000x-4x</t>
  </si>
  <si>
    <t>0xx.xxx.4xx-xx</t>
  </si>
  <si>
    <t>xx.xxx.x04/000x-x0</t>
  </si>
  <si>
    <t>04.xxx.x00/000x-x0</t>
  </si>
  <si>
    <t>x0.x0x.404/000x-4x</t>
  </si>
  <si>
    <t>0x.xxx.xx8/000x-xx</t>
  </si>
  <si>
    <t>4x.xxx.0xx/000x-xx</t>
  </si>
  <si>
    <t>xx.xxx.x80/000x-xx</t>
  </si>
  <si>
    <t>xx.8xx.xxx/000x-xx</t>
  </si>
  <si>
    <t>xxx.xxx.00x-xx</t>
  </si>
  <si>
    <t>0x.8xx.xx0/000x-x0</t>
  </si>
  <si>
    <t>x4x.4x8.xxx-xx</t>
  </si>
  <si>
    <t>0x0.xxx.x8x-8x</t>
  </si>
  <si>
    <t>04x.x8x.0xx-xx</t>
  </si>
  <si>
    <t>0x.xxx.x0x/000x-8x</t>
  </si>
  <si>
    <t>0xx.08x.xxx-x4</t>
  </si>
  <si>
    <t>00x.404.4xx-0x</t>
  </si>
  <si>
    <t>xx.4xx.xxx/000x-xx</t>
  </si>
  <si>
    <t>xx.0x8.xxx/000x-x0</t>
  </si>
  <si>
    <t>x8.xx8.xxx/000x-x0</t>
  </si>
  <si>
    <t>xx.xxx.x8x/000x-0x</t>
  </si>
  <si>
    <t>xxx.0xx.x0x-00</t>
  </si>
  <si>
    <t>xx.x04.xxx/000x-x0</t>
  </si>
  <si>
    <t>04x.00x.8xx-0x</t>
  </si>
  <si>
    <t>xx.4xx.4x0/000x-8x</t>
  </si>
  <si>
    <t>0x.xx4.xxx/000x-x0</t>
  </si>
  <si>
    <t>xx.0xx.4xx/000x-08</t>
  </si>
  <si>
    <t>4x8.xxx.xxx-xx</t>
  </si>
  <si>
    <t>xxx.04x.xxx-04</t>
  </si>
  <si>
    <t>x0x.4x4.xxx-xx</t>
  </si>
  <si>
    <t>0xx.4xx.xxx-x8</t>
  </si>
  <si>
    <t>xxx.x84.xxx-00</t>
  </si>
  <si>
    <t>4xx.8xx.x8x-xx</t>
  </si>
  <si>
    <t>xx.xxx.xxx/000x-0x</t>
  </si>
  <si>
    <t>xxx.484.80x-xx</t>
  </si>
  <si>
    <t>xxx.xxx.0xx-xx</t>
  </si>
  <si>
    <t>0xx.x0x.x0x-40</t>
  </si>
  <si>
    <t>x0x.xxx.80x-xx</t>
  </si>
  <si>
    <t>xxx.xxx.xxx-8x</t>
  </si>
  <si>
    <t>199.xxx.xxx-xx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</si>
</sst>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6" borderId="1" xfId="1" applyNumberFormat="1" applyFont="1" applyFill="1" applyBorder="1" applyAlignment="1">
      <alignment horizontal="center" vertical="center"/>
    </xf>
    <xf numFmtId="0" fontId="0" fillId="6" borderId="0" xfId="0" applyFill="1"/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38647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N1334"/>
  <sheetViews>
    <sheetView showGridLines="0" tabSelected="1" zoomScale="77" zoomScaleNormal="77" zoomScalePage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2" sqref="E2"/>
    </sheetView>
  </sheetViews>
  <sheetFormatPr defaultRowHeight="15" x14ac:dyDescent="0.25"/>
  <cols>
    <col min="1" max="1" width="20.7109375" customWidth="1"/>
    <col min="2" max="2" width="20.7109375" style="12" customWidth="1"/>
    <col min="3" max="3" width="73.7109375" style="8" customWidth="1"/>
    <col min="4" max="4" width="42.140625" style="7" customWidth="1"/>
    <col min="5" max="5" width="26.5703125" style="23" customWidth="1"/>
    <col min="6" max="6" width="20.42578125" style="23" customWidth="1"/>
    <col min="7" max="7" width="18.140625" style="23" customWidth="1"/>
    <col min="8" max="8" width="19.5703125" customWidth="1"/>
    <col min="9" max="40" width="20.7109375" customWidth="1"/>
  </cols>
  <sheetData>
    <row r="1" spans="1:40" ht="18" customHeight="1" x14ac:dyDescent="0.25"/>
    <row r="2" spans="1:40" ht="18" customHeight="1" x14ac:dyDescent="0.25">
      <c r="C2" s="73" t="s">
        <v>214</v>
      </c>
      <c r="D2" s="74"/>
    </row>
    <row r="3" spans="1:40" ht="17.25" customHeight="1" x14ac:dyDescent="0.25">
      <c r="A3" s="61"/>
      <c r="C3" s="73"/>
      <c r="D3" s="74"/>
    </row>
    <row r="4" spans="1:40" ht="18" customHeight="1" x14ac:dyDescent="0.25">
      <c r="A4" s="61"/>
      <c r="C4" s="73"/>
      <c r="D4" s="74"/>
    </row>
    <row r="5" spans="1:40" ht="12.75" customHeight="1" x14ac:dyDescent="0.25">
      <c r="A5" s="61"/>
      <c r="C5" s="73"/>
      <c r="D5" s="74"/>
    </row>
    <row r="6" spans="1:40" ht="19.5" customHeight="1" x14ac:dyDescent="0.25">
      <c r="A6" s="61"/>
      <c r="I6" s="69" t="s">
        <v>24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70" t="s">
        <v>25</v>
      </c>
      <c r="V6" s="71"/>
      <c r="W6" s="71"/>
      <c r="X6" s="71"/>
      <c r="Y6" s="71"/>
      <c r="Z6" s="71"/>
      <c r="AA6" s="71"/>
      <c r="AB6" s="71"/>
      <c r="AC6" s="71"/>
      <c r="AD6" s="71"/>
      <c r="AE6" s="71"/>
      <c r="AF6" s="72"/>
    </row>
    <row r="7" spans="1:40" s="5" customFormat="1" ht="33.75" customHeight="1" x14ac:dyDescent="0.25">
      <c r="A7" s="62" t="s">
        <v>35</v>
      </c>
      <c r="B7" s="50" t="s">
        <v>0</v>
      </c>
      <c r="C7" s="50" t="s">
        <v>1</v>
      </c>
      <c r="D7" s="50" t="s">
        <v>2</v>
      </c>
      <c r="E7" s="50" t="s">
        <v>34</v>
      </c>
      <c r="F7" s="66" t="s">
        <v>28</v>
      </c>
      <c r="G7" s="66" t="s">
        <v>298</v>
      </c>
      <c r="H7" s="50" t="s">
        <v>3</v>
      </c>
      <c r="I7" s="50" t="s">
        <v>4</v>
      </c>
      <c r="J7" s="50" t="s">
        <v>5</v>
      </c>
      <c r="K7" s="50" t="s">
        <v>6</v>
      </c>
      <c r="L7" s="50" t="s">
        <v>7</v>
      </c>
      <c r="M7" s="50" t="s">
        <v>8</v>
      </c>
      <c r="N7" s="50" t="s">
        <v>9</v>
      </c>
      <c r="O7" s="50" t="s">
        <v>10</v>
      </c>
      <c r="P7" s="50" t="s">
        <v>11</v>
      </c>
      <c r="Q7" s="50" t="s">
        <v>12</v>
      </c>
      <c r="R7" s="50" t="s">
        <v>13</v>
      </c>
      <c r="S7" s="50" t="s">
        <v>14</v>
      </c>
      <c r="T7" s="50" t="s">
        <v>15</v>
      </c>
      <c r="U7" s="50" t="s">
        <v>4</v>
      </c>
      <c r="V7" s="50" t="s">
        <v>5</v>
      </c>
      <c r="W7" s="50" t="s">
        <v>6</v>
      </c>
      <c r="X7" s="50" t="s">
        <v>7</v>
      </c>
      <c r="Y7" s="50" t="s">
        <v>8</v>
      </c>
      <c r="Z7" s="50" t="s">
        <v>9</v>
      </c>
      <c r="AA7" s="50" t="s">
        <v>10</v>
      </c>
      <c r="AB7" s="50" t="s">
        <v>11</v>
      </c>
      <c r="AC7" s="50" t="s">
        <v>12</v>
      </c>
      <c r="AD7" s="50" t="s">
        <v>13</v>
      </c>
      <c r="AE7" s="50" t="s">
        <v>14</v>
      </c>
      <c r="AF7" s="50" t="s">
        <v>15</v>
      </c>
      <c r="AG7" s="50" t="s">
        <v>16</v>
      </c>
      <c r="AH7" s="50" t="s">
        <v>17</v>
      </c>
      <c r="AI7" s="50" t="s">
        <v>18</v>
      </c>
      <c r="AJ7" s="50" t="s">
        <v>19</v>
      </c>
      <c r="AK7" s="50" t="s">
        <v>20</v>
      </c>
      <c r="AL7" s="50" t="s">
        <v>21</v>
      </c>
      <c r="AM7" s="50" t="s">
        <v>22</v>
      </c>
      <c r="AN7" s="50" t="s">
        <v>23</v>
      </c>
    </row>
    <row r="8" spans="1:40" s="10" customFormat="1" ht="30.75" customHeight="1" x14ac:dyDescent="0.25">
      <c r="A8" s="55">
        <v>1</v>
      </c>
      <c r="B8" s="11" t="s">
        <v>27</v>
      </c>
      <c r="C8" s="9" t="s">
        <v>36</v>
      </c>
      <c r="D8" s="6" t="s">
        <v>37</v>
      </c>
      <c r="E8" s="1" t="s">
        <v>368</v>
      </c>
      <c r="F8" s="15" t="s">
        <v>299</v>
      </c>
      <c r="G8" s="1"/>
      <c r="H8" s="2">
        <v>900</v>
      </c>
      <c r="I8" s="2"/>
      <c r="J8" s="4"/>
      <c r="K8" s="2"/>
      <c r="L8" s="2"/>
      <c r="M8" s="2"/>
      <c r="N8" s="42"/>
      <c r="O8" s="2"/>
      <c r="P8" s="19"/>
      <c r="Q8" s="2"/>
      <c r="R8" s="2"/>
      <c r="S8" s="3"/>
      <c r="T8" s="2"/>
      <c r="U8" s="2"/>
      <c r="V8" s="4"/>
      <c r="W8" s="2"/>
      <c r="X8" s="2"/>
      <c r="Y8" s="2"/>
      <c r="Z8" s="42"/>
      <c r="AA8" s="2"/>
      <c r="AB8" s="19"/>
      <c r="AC8" s="2"/>
      <c r="AD8" s="2"/>
      <c r="AE8" s="3"/>
      <c r="AF8" s="2"/>
      <c r="AG8" s="4"/>
      <c r="AH8" s="2"/>
      <c r="AI8" s="2">
        <f>H8-AG8+AH8</f>
        <v>900</v>
      </c>
      <c r="AJ8" s="2">
        <f>SUM(I8:T8)</f>
        <v>0</v>
      </c>
      <c r="AK8" s="2">
        <f>SUM(U8:AF8)</f>
        <v>0</v>
      </c>
      <c r="AL8" s="2">
        <f>SUM(AJ8-AK8)+(AI8-AJ8)</f>
        <v>900</v>
      </c>
      <c r="AM8" s="2">
        <f>SUM(AJ8-AK8)</f>
        <v>0</v>
      </c>
      <c r="AN8" s="2">
        <f>SUM(AI8-AJ8)</f>
        <v>900</v>
      </c>
    </row>
    <row r="9" spans="1:40" ht="30.75" customHeight="1" x14ac:dyDescent="0.25">
      <c r="A9" s="55">
        <v>2</v>
      </c>
      <c r="B9" s="11" t="s">
        <v>27</v>
      </c>
      <c r="C9" s="9" t="s">
        <v>36</v>
      </c>
      <c r="D9" s="6" t="s">
        <v>37</v>
      </c>
      <c r="E9" s="1" t="s">
        <v>368</v>
      </c>
      <c r="F9" s="15" t="s">
        <v>299</v>
      </c>
      <c r="G9" s="1"/>
      <c r="H9" s="2">
        <v>900</v>
      </c>
      <c r="I9" s="2">
        <v>900</v>
      </c>
      <c r="J9" s="4"/>
      <c r="K9" s="2"/>
      <c r="L9" s="2"/>
      <c r="M9" s="2"/>
      <c r="N9" s="2"/>
      <c r="O9" s="42"/>
      <c r="P9" s="2"/>
      <c r="Q9" s="2"/>
      <c r="R9" s="2"/>
      <c r="S9" s="2"/>
      <c r="T9" s="2"/>
      <c r="U9" s="2">
        <v>900</v>
      </c>
      <c r="V9" s="4"/>
      <c r="W9" s="2"/>
      <c r="X9" s="2"/>
      <c r="Y9" s="2"/>
      <c r="Z9" s="2"/>
      <c r="AA9" s="42"/>
      <c r="AB9" s="2"/>
      <c r="AC9" s="2"/>
      <c r="AD9" s="2"/>
      <c r="AE9" s="2"/>
      <c r="AF9" s="2"/>
      <c r="AG9" s="19"/>
      <c r="AH9" s="2"/>
      <c r="AI9" s="2">
        <f t="shared" ref="AI9:AI72" si="0">H9-AG9+AH9</f>
        <v>900</v>
      </c>
      <c r="AJ9" s="2">
        <f t="shared" ref="AJ9:AJ72" si="1">SUM(I9:T9)</f>
        <v>900</v>
      </c>
      <c r="AK9" s="2">
        <f t="shared" ref="AK9:AK72" si="2">SUM(U9:AF9)</f>
        <v>900</v>
      </c>
      <c r="AL9" s="2">
        <f t="shared" ref="AL9:AL72" si="3">SUM(AJ9-AK9)+(AI9-AJ9)</f>
        <v>0</v>
      </c>
      <c r="AM9" s="2">
        <f t="shared" ref="AM9:AM72" si="4">SUM(AJ9-AK9)</f>
        <v>0</v>
      </c>
      <c r="AN9" s="2">
        <f t="shared" ref="AN9:AN72" si="5">SUM(AI9-AJ9)</f>
        <v>0</v>
      </c>
    </row>
    <row r="10" spans="1:40" ht="30.75" customHeight="1" x14ac:dyDescent="0.25">
      <c r="A10" s="55">
        <v>3</v>
      </c>
      <c r="B10" s="11" t="s">
        <v>27</v>
      </c>
      <c r="C10" s="9" t="s">
        <v>38</v>
      </c>
      <c r="D10" s="6" t="s">
        <v>39</v>
      </c>
      <c r="E10" s="1" t="s">
        <v>445</v>
      </c>
      <c r="F10" s="15" t="s">
        <v>299</v>
      </c>
      <c r="G10" s="1"/>
      <c r="H10" s="2">
        <v>900</v>
      </c>
      <c r="I10" s="2">
        <v>900</v>
      </c>
      <c r="J10" s="4"/>
      <c r="K10" s="2"/>
      <c r="L10" s="2"/>
      <c r="M10" s="2"/>
      <c r="N10" s="2"/>
      <c r="O10" s="2"/>
      <c r="P10" s="22"/>
      <c r="Q10" s="2"/>
      <c r="R10" s="2"/>
      <c r="S10" s="3"/>
      <c r="T10" s="2"/>
      <c r="U10" s="2">
        <v>900</v>
      </c>
      <c r="V10" s="4"/>
      <c r="W10" s="2"/>
      <c r="X10" s="2"/>
      <c r="Y10" s="2"/>
      <c r="Z10" s="2"/>
      <c r="AA10" s="2"/>
      <c r="AB10" s="22"/>
      <c r="AC10" s="2"/>
      <c r="AD10" s="2"/>
      <c r="AE10" s="3"/>
      <c r="AF10" s="2"/>
      <c r="AG10" s="19"/>
      <c r="AH10" s="2"/>
      <c r="AI10" s="2">
        <f t="shared" si="0"/>
        <v>900</v>
      </c>
      <c r="AJ10" s="2">
        <f t="shared" si="1"/>
        <v>900</v>
      </c>
      <c r="AK10" s="2">
        <f t="shared" si="2"/>
        <v>900</v>
      </c>
      <c r="AL10" s="2">
        <f t="shared" si="3"/>
        <v>0</v>
      </c>
      <c r="AM10" s="2">
        <f t="shared" si="4"/>
        <v>0</v>
      </c>
      <c r="AN10" s="2">
        <f t="shared" si="5"/>
        <v>0</v>
      </c>
    </row>
    <row r="11" spans="1:40" ht="31.5" customHeight="1" x14ac:dyDescent="0.25">
      <c r="A11" s="55">
        <v>4</v>
      </c>
      <c r="B11" s="11" t="s">
        <v>40</v>
      </c>
      <c r="C11" s="13" t="s">
        <v>41</v>
      </c>
      <c r="D11" s="6" t="s">
        <v>42</v>
      </c>
      <c r="E11" s="1" t="s">
        <v>26</v>
      </c>
      <c r="F11" s="15" t="s">
        <v>300</v>
      </c>
      <c r="G11" s="1"/>
      <c r="H11" s="2">
        <v>33600.1</v>
      </c>
      <c r="I11" s="2">
        <v>16800</v>
      </c>
      <c r="J11" s="4">
        <v>18900</v>
      </c>
      <c r="K11" s="18">
        <v>16800</v>
      </c>
      <c r="L11" s="36">
        <v>16800</v>
      </c>
      <c r="M11" s="18">
        <v>16800</v>
      </c>
      <c r="N11" s="2">
        <v>16800</v>
      </c>
      <c r="O11" s="2">
        <v>16800</v>
      </c>
      <c r="P11" s="2">
        <v>16800</v>
      </c>
      <c r="Q11" s="2">
        <v>16800</v>
      </c>
      <c r="R11" s="2">
        <v>16800</v>
      </c>
      <c r="S11" s="3">
        <v>16800</v>
      </c>
      <c r="T11" s="2"/>
      <c r="U11" s="2">
        <v>16800</v>
      </c>
      <c r="V11" s="4">
        <v>18900</v>
      </c>
      <c r="W11" s="18">
        <v>16800</v>
      </c>
      <c r="X11" s="36">
        <v>16800</v>
      </c>
      <c r="Y11" s="18">
        <v>16800</v>
      </c>
      <c r="Z11" s="2">
        <v>16800</v>
      </c>
      <c r="AA11" s="2">
        <v>16800</v>
      </c>
      <c r="AB11" s="2">
        <f>2085.3+1869+2085.3+2085.3+2085.3+1869+2085.3+2085.3+14.7+231+14.7+14.7+14.7+231+14.7+14.7</f>
        <v>16800.000000000004</v>
      </c>
      <c r="AC11" s="2">
        <v>16800</v>
      </c>
      <c r="AD11" s="2">
        <v>16800</v>
      </c>
      <c r="AE11" s="3">
        <f>14.7+14.7+14.7+14.7+14.7+14.7+231+231+2085.3+2085.3+1869+2085.3+2085.3+2085.3+1869+2085.3</f>
        <v>16800</v>
      </c>
      <c r="AF11" s="2"/>
      <c r="AG11" s="19"/>
      <c r="AH11" s="2">
        <v>170100</v>
      </c>
      <c r="AI11" s="2">
        <f t="shared" si="0"/>
        <v>203700.1</v>
      </c>
      <c r="AJ11" s="2">
        <f t="shared" si="1"/>
        <v>186900</v>
      </c>
      <c r="AK11" s="2">
        <f t="shared" si="2"/>
        <v>186900</v>
      </c>
      <c r="AL11" s="2">
        <f t="shared" si="3"/>
        <v>16800.100000000006</v>
      </c>
      <c r="AM11" s="2">
        <f t="shared" si="4"/>
        <v>0</v>
      </c>
      <c r="AN11" s="2">
        <f t="shared" si="5"/>
        <v>16800.100000000006</v>
      </c>
    </row>
    <row r="12" spans="1:40" ht="31.5" customHeight="1" x14ac:dyDescent="0.25">
      <c r="A12" s="55">
        <v>5</v>
      </c>
      <c r="B12" s="11" t="s">
        <v>40</v>
      </c>
      <c r="C12" s="9" t="s">
        <v>43</v>
      </c>
      <c r="D12" s="6" t="s">
        <v>44</v>
      </c>
      <c r="E12" s="1" t="s">
        <v>370</v>
      </c>
      <c r="F12" s="15" t="s">
        <v>300</v>
      </c>
      <c r="G12" s="1"/>
      <c r="H12" s="2">
        <v>53000</v>
      </c>
      <c r="I12" s="2"/>
      <c r="J12" s="4">
        <v>26182.87</v>
      </c>
      <c r="K12" s="2"/>
      <c r="L12" s="2">
        <f>26182.87+26182.87</f>
        <v>52365.74</v>
      </c>
      <c r="M12" s="2">
        <v>26182.87</v>
      </c>
      <c r="N12" s="2">
        <v>26938.99</v>
      </c>
      <c r="O12" s="2">
        <v>36468.43</v>
      </c>
      <c r="P12" s="2">
        <v>26596.99</v>
      </c>
      <c r="Q12" s="2">
        <v>26596.99</v>
      </c>
      <c r="R12" s="2">
        <v>26596.99</v>
      </c>
      <c r="S12" s="3">
        <v>26596.99</v>
      </c>
      <c r="T12" s="3"/>
      <c r="U12" s="2"/>
      <c r="V12" s="4">
        <v>26182.87</v>
      </c>
      <c r="W12" s="4"/>
      <c r="X12" s="2">
        <v>52365.74</v>
      </c>
      <c r="Y12" s="2">
        <v>26182.87</v>
      </c>
      <c r="Z12" s="2">
        <v>26938.99</v>
      </c>
      <c r="AA12" s="2">
        <v>36468.43</v>
      </c>
      <c r="AB12" s="2">
        <f>26596.99+26596.99-26596.99</f>
        <v>26596.99</v>
      </c>
      <c r="AC12" s="2">
        <v>26596.99</v>
      </c>
      <c r="AD12" s="4">
        <v>26596.99</v>
      </c>
      <c r="AE12" s="4">
        <v>26596.99</v>
      </c>
      <c r="AF12" s="42"/>
      <c r="AG12" s="16"/>
      <c r="AH12" s="2">
        <v>221935.6</v>
      </c>
      <c r="AI12" s="2">
        <f>H12-AG12+AH12</f>
        <v>274935.59999999998</v>
      </c>
      <c r="AJ12" s="2">
        <f t="shared" si="1"/>
        <v>274526.86</v>
      </c>
      <c r="AK12" s="2">
        <f t="shared" si="2"/>
        <v>274526.86</v>
      </c>
      <c r="AL12" s="2">
        <f t="shared" si="3"/>
        <v>408.73999999999069</v>
      </c>
      <c r="AM12" s="2">
        <f t="shared" si="4"/>
        <v>0</v>
      </c>
      <c r="AN12" s="2">
        <f t="shared" si="5"/>
        <v>408.73999999999069</v>
      </c>
    </row>
    <row r="13" spans="1:40" ht="31.5" customHeight="1" x14ac:dyDescent="0.25">
      <c r="A13" s="55">
        <v>6</v>
      </c>
      <c r="B13" s="11" t="s">
        <v>40</v>
      </c>
      <c r="C13" s="13" t="s">
        <v>45</v>
      </c>
      <c r="D13" s="6" t="s">
        <v>46</v>
      </c>
      <c r="E13" s="1" t="s">
        <v>345</v>
      </c>
      <c r="F13" s="15" t="s">
        <v>300</v>
      </c>
      <c r="G13" s="1"/>
      <c r="H13" s="2">
        <v>3000</v>
      </c>
      <c r="I13" s="2">
        <v>1030.74</v>
      </c>
      <c r="J13" s="4"/>
      <c r="K13" s="18"/>
      <c r="L13" s="36"/>
      <c r="M13" s="2"/>
      <c r="N13" s="2"/>
      <c r="O13" s="18"/>
      <c r="P13" s="2"/>
      <c r="Q13" s="2"/>
      <c r="R13" s="2"/>
      <c r="S13" s="3"/>
      <c r="T13" s="2"/>
      <c r="U13" s="2"/>
      <c r="V13" s="4">
        <v>1030.74</v>
      </c>
      <c r="W13" s="18"/>
      <c r="X13" s="36"/>
      <c r="Y13" s="2"/>
      <c r="Z13" s="2"/>
      <c r="AA13" s="18"/>
      <c r="AB13" s="2"/>
      <c r="AC13" s="2"/>
      <c r="AD13" s="2"/>
      <c r="AE13" s="3"/>
      <c r="AF13" s="2"/>
      <c r="AG13" s="4">
        <v>1969.26</v>
      </c>
      <c r="AH13" s="2"/>
      <c r="AI13" s="2">
        <f t="shared" si="0"/>
        <v>1030.74</v>
      </c>
      <c r="AJ13" s="2">
        <f t="shared" si="1"/>
        <v>1030.74</v>
      </c>
      <c r="AK13" s="2">
        <f t="shared" si="2"/>
        <v>1030.74</v>
      </c>
      <c r="AL13" s="2">
        <f t="shared" si="3"/>
        <v>0</v>
      </c>
      <c r="AM13" s="2">
        <f t="shared" si="4"/>
        <v>0</v>
      </c>
      <c r="AN13" s="2">
        <f t="shared" si="5"/>
        <v>0</v>
      </c>
    </row>
    <row r="14" spans="1:40" ht="31.5" customHeight="1" x14ac:dyDescent="0.25">
      <c r="A14" s="55">
        <v>7</v>
      </c>
      <c r="B14" s="11" t="s">
        <v>40</v>
      </c>
      <c r="C14" s="9" t="s">
        <v>47</v>
      </c>
      <c r="D14" s="6" t="s">
        <v>48</v>
      </c>
      <c r="E14" s="1" t="s">
        <v>346</v>
      </c>
      <c r="F14" s="15" t="s">
        <v>300</v>
      </c>
      <c r="G14" s="1"/>
      <c r="H14" s="2">
        <v>24674</v>
      </c>
      <c r="I14" s="2"/>
      <c r="J14" s="4">
        <v>5727.71</v>
      </c>
      <c r="K14" s="2">
        <v>9355</v>
      </c>
      <c r="L14" s="2">
        <v>8716.7900000000009</v>
      </c>
      <c r="M14" s="2">
        <v>5727.71</v>
      </c>
      <c r="N14" s="2"/>
      <c r="O14" s="2"/>
      <c r="P14" s="2"/>
      <c r="Q14" s="2"/>
      <c r="R14" s="2"/>
      <c r="S14" s="3"/>
      <c r="T14" s="2"/>
      <c r="U14" s="2"/>
      <c r="V14" s="4">
        <v>5727.71</v>
      </c>
      <c r="W14" s="2">
        <v>9355</v>
      </c>
      <c r="X14" s="2">
        <v>8716.7899999999991</v>
      </c>
      <c r="Y14" s="2">
        <v>5727.71</v>
      </c>
      <c r="Z14" s="2"/>
      <c r="AA14" s="2"/>
      <c r="AB14" s="2"/>
      <c r="AC14" s="2"/>
      <c r="AD14" s="2"/>
      <c r="AE14" s="3"/>
      <c r="AF14" s="2"/>
      <c r="AG14" s="4">
        <v>146.79</v>
      </c>
      <c r="AH14" s="2">
        <v>5000</v>
      </c>
      <c r="AI14" s="2">
        <f t="shared" si="0"/>
        <v>29527.21</v>
      </c>
      <c r="AJ14" s="2">
        <f t="shared" si="1"/>
        <v>29527.21</v>
      </c>
      <c r="AK14" s="2">
        <f t="shared" si="2"/>
        <v>29527.21</v>
      </c>
      <c r="AL14" s="2">
        <f t="shared" si="3"/>
        <v>0</v>
      </c>
      <c r="AM14" s="2">
        <f t="shared" si="4"/>
        <v>0</v>
      </c>
      <c r="AN14" s="2">
        <f t="shared" si="5"/>
        <v>0</v>
      </c>
    </row>
    <row r="15" spans="1:40" ht="31.5" customHeight="1" x14ac:dyDescent="0.25">
      <c r="A15" s="55">
        <v>8</v>
      </c>
      <c r="B15" s="11" t="s">
        <v>40</v>
      </c>
      <c r="C15" s="9" t="s">
        <v>49</v>
      </c>
      <c r="D15" s="14" t="s">
        <v>50</v>
      </c>
      <c r="E15" s="23" t="s">
        <v>371</v>
      </c>
      <c r="F15" s="15" t="s">
        <v>299</v>
      </c>
      <c r="G15" s="1"/>
      <c r="H15" s="2">
        <v>40000</v>
      </c>
      <c r="I15" s="2"/>
      <c r="J15" s="4">
        <v>5000</v>
      </c>
      <c r="K15" s="4">
        <v>8621</v>
      </c>
      <c r="L15" s="18">
        <v>10819.03</v>
      </c>
      <c r="M15" s="18">
        <v>11681.18</v>
      </c>
      <c r="N15" s="35"/>
      <c r="O15" s="2"/>
      <c r="P15" s="2"/>
      <c r="Q15" s="2"/>
      <c r="R15" s="2"/>
      <c r="S15" s="3"/>
      <c r="T15" s="2"/>
      <c r="U15" s="2"/>
      <c r="V15" s="4">
        <v>5000</v>
      </c>
      <c r="W15" s="4">
        <v>8621</v>
      </c>
      <c r="X15" s="18">
        <v>10819.03</v>
      </c>
      <c r="Y15" s="18">
        <v>11681.18</v>
      </c>
      <c r="Z15" s="35"/>
      <c r="AA15" s="2"/>
      <c r="AB15" s="2"/>
      <c r="AC15" s="2"/>
      <c r="AD15" s="2"/>
      <c r="AE15" s="52"/>
      <c r="AF15" s="2"/>
      <c r="AG15" s="16"/>
      <c r="AH15" s="2"/>
      <c r="AI15" s="2">
        <f t="shared" si="0"/>
        <v>40000</v>
      </c>
      <c r="AJ15" s="2">
        <f t="shared" si="1"/>
        <v>36121.21</v>
      </c>
      <c r="AK15" s="2">
        <f t="shared" si="2"/>
        <v>36121.21</v>
      </c>
      <c r="AL15" s="2">
        <f t="shared" si="3"/>
        <v>3878.7900000000009</v>
      </c>
      <c r="AM15" s="2">
        <f t="shared" si="4"/>
        <v>0</v>
      </c>
      <c r="AN15" s="2">
        <f t="shared" si="5"/>
        <v>3878.7900000000009</v>
      </c>
    </row>
    <row r="16" spans="1:40" ht="31.5" customHeight="1" x14ac:dyDescent="0.25">
      <c r="A16" s="55">
        <v>9</v>
      </c>
      <c r="B16" s="11" t="s">
        <v>40</v>
      </c>
      <c r="C16" s="38" t="s">
        <v>51</v>
      </c>
      <c r="D16" s="15" t="s">
        <v>52</v>
      </c>
      <c r="E16" s="3" t="s">
        <v>347</v>
      </c>
      <c r="F16" s="15" t="s">
        <v>299</v>
      </c>
      <c r="G16" s="1"/>
      <c r="H16" s="2">
        <v>5000</v>
      </c>
      <c r="I16" s="2"/>
      <c r="J16" s="52"/>
      <c r="K16" s="2"/>
      <c r="L16" s="2"/>
      <c r="M16" s="2"/>
      <c r="N16" s="2"/>
      <c r="O16" s="2"/>
      <c r="P16" s="2"/>
      <c r="Q16" s="18"/>
      <c r="R16" s="36"/>
      <c r="S16" s="3">
        <f>10700+10700+5400</f>
        <v>26800</v>
      </c>
      <c r="T16" s="2"/>
      <c r="U16" s="2"/>
      <c r="V16" s="52"/>
      <c r="W16" s="2"/>
      <c r="X16" s="2"/>
      <c r="Y16" s="2"/>
      <c r="Z16" s="2"/>
      <c r="AA16" s="2"/>
      <c r="AB16" s="2"/>
      <c r="AC16" s="2"/>
      <c r="AD16" s="36"/>
      <c r="AE16" s="3">
        <f>10186.4+5140.8+10186.4+513.6+259.2+513.6</f>
        <v>26799.999999999996</v>
      </c>
      <c r="AF16" s="2"/>
      <c r="AG16" s="4">
        <v>6900</v>
      </c>
      <c r="AH16" s="2">
        <v>28700</v>
      </c>
      <c r="AI16" s="2">
        <f t="shared" si="0"/>
        <v>26800</v>
      </c>
      <c r="AJ16" s="2">
        <f t="shared" si="1"/>
        <v>26800</v>
      </c>
      <c r="AK16" s="2">
        <f t="shared" si="2"/>
        <v>26799.999999999996</v>
      </c>
      <c r="AL16" s="2">
        <f t="shared" si="3"/>
        <v>3.637978807091713E-12</v>
      </c>
      <c r="AM16" s="2">
        <f t="shared" si="4"/>
        <v>3.637978807091713E-12</v>
      </c>
      <c r="AN16" s="2">
        <f t="shared" si="5"/>
        <v>0</v>
      </c>
    </row>
    <row r="17" spans="1:40" ht="31.5" customHeight="1" x14ac:dyDescent="0.25">
      <c r="A17" s="55">
        <v>10</v>
      </c>
      <c r="B17" s="11" t="s">
        <v>40</v>
      </c>
      <c r="C17" s="15" t="s">
        <v>53</v>
      </c>
      <c r="D17" s="20" t="s">
        <v>54</v>
      </c>
      <c r="E17" s="3" t="s">
        <v>332</v>
      </c>
      <c r="F17" s="15" t="s">
        <v>299</v>
      </c>
      <c r="G17" s="3"/>
      <c r="H17" s="2">
        <v>6721.08</v>
      </c>
      <c r="I17" s="2"/>
      <c r="J17" s="4">
        <v>27084.959999999999</v>
      </c>
      <c r="K17" s="2">
        <v>12037.76</v>
      </c>
      <c r="L17" s="2">
        <v>12037.76</v>
      </c>
      <c r="M17" s="2"/>
      <c r="N17" s="2">
        <v>12037.76</v>
      </c>
      <c r="O17" s="18"/>
      <c r="P17" s="42"/>
      <c r="Q17" s="2"/>
      <c r="R17" s="2"/>
      <c r="S17" s="3">
        <v>12000</v>
      </c>
      <c r="T17" s="2"/>
      <c r="U17" s="2"/>
      <c r="V17" s="4">
        <v>27084.959999999999</v>
      </c>
      <c r="W17" s="2">
        <v>12037.76</v>
      </c>
      <c r="X17" s="2">
        <v>12037.76</v>
      </c>
      <c r="Y17" s="2"/>
      <c r="Z17" s="2">
        <v>12037.76</v>
      </c>
      <c r="AA17" s="36"/>
      <c r="AB17" s="2"/>
      <c r="AC17" s="2"/>
      <c r="AD17" s="2"/>
      <c r="AE17" s="3">
        <v>12000</v>
      </c>
      <c r="AF17" s="2"/>
      <c r="AG17" s="2">
        <v>39.159999999999997</v>
      </c>
      <c r="AH17" s="2">
        <v>68516.320000000007</v>
      </c>
      <c r="AI17" s="2">
        <f t="shared" si="0"/>
        <v>75198.240000000005</v>
      </c>
      <c r="AJ17" s="2">
        <f t="shared" si="1"/>
        <v>75198.240000000005</v>
      </c>
      <c r="AK17" s="2">
        <f t="shared" si="2"/>
        <v>75198.240000000005</v>
      </c>
      <c r="AL17" s="2">
        <f t="shared" si="3"/>
        <v>0</v>
      </c>
      <c r="AM17" s="2">
        <f t="shared" si="4"/>
        <v>0</v>
      </c>
      <c r="AN17" s="2">
        <f t="shared" si="5"/>
        <v>0</v>
      </c>
    </row>
    <row r="18" spans="1:40" ht="31.5" customHeight="1" x14ac:dyDescent="0.25">
      <c r="A18" s="55">
        <v>11</v>
      </c>
      <c r="B18" s="11" t="s">
        <v>40</v>
      </c>
      <c r="C18" s="9" t="s">
        <v>49</v>
      </c>
      <c r="D18" s="6" t="s">
        <v>50</v>
      </c>
      <c r="E18" s="1" t="s">
        <v>371</v>
      </c>
      <c r="F18" s="15" t="s">
        <v>301</v>
      </c>
      <c r="G18" s="1"/>
      <c r="H18" s="2">
        <v>300000</v>
      </c>
      <c r="I18" s="2"/>
      <c r="J18" s="4">
        <v>20.36</v>
      </c>
      <c r="K18" s="2">
        <v>123062.14</v>
      </c>
      <c r="L18" s="2">
        <v>81115.16</v>
      </c>
      <c r="M18" s="2">
        <v>82812.91</v>
      </c>
      <c r="N18" s="2">
        <v>85162.76</v>
      </c>
      <c r="O18" s="2">
        <v>84287.08</v>
      </c>
      <c r="P18" s="2">
        <v>86271.11</v>
      </c>
      <c r="Q18" s="2">
        <v>86737.91</v>
      </c>
      <c r="R18" s="2">
        <v>91555.67</v>
      </c>
      <c r="S18" s="3">
        <v>89795.38</v>
      </c>
      <c r="T18" s="2"/>
      <c r="U18" s="2"/>
      <c r="V18" s="34">
        <v>20.36</v>
      </c>
      <c r="W18" s="2">
        <v>123062.14</v>
      </c>
      <c r="X18" s="2">
        <v>81115.16</v>
      </c>
      <c r="Y18" s="2">
        <v>82812.91</v>
      </c>
      <c r="Z18" s="2">
        <v>85162.76</v>
      </c>
      <c r="AA18" s="2">
        <v>84287.08</v>
      </c>
      <c r="AB18" s="2">
        <v>86271.11</v>
      </c>
      <c r="AC18" s="2">
        <v>86737.91</v>
      </c>
      <c r="AD18" s="2">
        <v>91555.67</v>
      </c>
      <c r="AE18" s="3">
        <v>89795.38</v>
      </c>
      <c r="AF18" s="2"/>
      <c r="AG18" s="2"/>
      <c r="AH18" s="2">
        <v>514070.86</v>
      </c>
      <c r="AI18" s="2">
        <f t="shared" si="0"/>
        <v>814070.86</v>
      </c>
      <c r="AJ18" s="2">
        <f t="shared" si="1"/>
        <v>810820.4800000001</v>
      </c>
      <c r="AK18" s="2">
        <f t="shared" si="2"/>
        <v>810820.4800000001</v>
      </c>
      <c r="AL18" s="2">
        <f t="shared" si="3"/>
        <v>3250.3799999998882</v>
      </c>
      <c r="AM18" s="2">
        <f t="shared" si="4"/>
        <v>0</v>
      </c>
      <c r="AN18" s="2">
        <f t="shared" si="5"/>
        <v>3250.3799999998882</v>
      </c>
    </row>
    <row r="19" spans="1:40" ht="31.5" customHeight="1" x14ac:dyDescent="0.25">
      <c r="A19" s="55">
        <v>12</v>
      </c>
      <c r="B19" s="11" t="s">
        <v>40</v>
      </c>
      <c r="C19" s="9" t="s">
        <v>49</v>
      </c>
      <c r="D19" s="6" t="s">
        <v>50</v>
      </c>
      <c r="E19" s="1" t="s">
        <v>371</v>
      </c>
      <c r="F19" s="15" t="s">
        <v>302</v>
      </c>
      <c r="G19" s="1"/>
      <c r="H19" s="2">
        <v>30000</v>
      </c>
      <c r="I19" s="2"/>
      <c r="J19" s="4"/>
      <c r="K19" s="22">
        <v>15107.87</v>
      </c>
      <c r="L19" s="2">
        <v>7537.78</v>
      </c>
      <c r="M19" s="2">
        <v>14525.08</v>
      </c>
      <c r="N19" s="2">
        <v>11366.41</v>
      </c>
      <c r="O19" s="2">
        <v>11112.02</v>
      </c>
      <c r="P19" s="2">
        <v>11790.81</v>
      </c>
      <c r="Q19" s="2">
        <v>12446.31</v>
      </c>
      <c r="R19" s="2">
        <v>12339.07</v>
      </c>
      <c r="S19" s="3">
        <v>12681.94</v>
      </c>
      <c r="T19" s="2">
        <v>9188.42</v>
      </c>
      <c r="U19" s="2"/>
      <c r="V19" s="2"/>
      <c r="W19" s="2">
        <v>15107.87</v>
      </c>
      <c r="X19" s="2">
        <v>7537.78</v>
      </c>
      <c r="Y19" s="2">
        <v>14525.08</v>
      </c>
      <c r="Z19" s="2">
        <v>11366.41</v>
      </c>
      <c r="AA19" s="2">
        <v>11112.02</v>
      </c>
      <c r="AB19" s="2">
        <v>11790.81</v>
      </c>
      <c r="AC19" s="2">
        <v>12446.31</v>
      </c>
      <c r="AD19" s="2">
        <v>12339.07</v>
      </c>
      <c r="AE19" s="3">
        <v>12681.94</v>
      </c>
      <c r="AF19" s="2">
        <v>9188.42</v>
      </c>
      <c r="AG19" s="19"/>
      <c r="AH19" s="2">
        <v>101293</v>
      </c>
      <c r="AI19" s="2">
        <f t="shared" si="0"/>
        <v>131293</v>
      </c>
      <c r="AJ19" s="2">
        <f t="shared" si="1"/>
        <v>118095.71</v>
      </c>
      <c r="AK19" s="2">
        <f t="shared" si="2"/>
        <v>118095.71</v>
      </c>
      <c r="AL19" s="2">
        <f t="shared" si="3"/>
        <v>13197.289999999994</v>
      </c>
      <c r="AM19" s="2">
        <f t="shared" si="4"/>
        <v>0</v>
      </c>
      <c r="AN19" s="2">
        <f t="shared" si="5"/>
        <v>13197.289999999994</v>
      </c>
    </row>
    <row r="20" spans="1:40" ht="31.5" customHeight="1" x14ac:dyDescent="0.25">
      <c r="A20" s="55">
        <v>13</v>
      </c>
      <c r="B20" s="11" t="s">
        <v>40</v>
      </c>
      <c r="C20" s="9" t="s">
        <v>55</v>
      </c>
      <c r="D20" s="6" t="s">
        <v>56</v>
      </c>
      <c r="E20" s="1" t="s">
        <v>327</v>
      </c>
      <c r="F20" s="15" t="s">
        <v>300</v>
      </c>
      <c r="G20" s="1"/>
      <c r="H20" s="2">
        <v>100000</v>
      </c>
      <c r="I20" s="2"/>
      <c r="J20" s="4"/>
      <c r="K20" s="2"/>
      <c r="L20" s="2"/>
      <c r="M20" s="2"/>
      <c r="N20" s="2"/>
      <c r="O20" s="2"/>
      <c r="P20" s="2"/>
      <c r="Q20" s="2"/>
      <c r="R20" s="22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3"/>
      <c r="AF20" s="2"/>
      <c r="AG20" s="4">
        <v>99999</v>
      </c>
      <c r="AH20" s="2"/>
      <c r="AI20" s="2">
        <f t="shared" si="0"/>
        <v>1</v>
      </c>
      <c r="AJ20" s="2">
        <f t="shared" si="1"/>
        <v>0</v>
      </c>
      <c r="AK20" s="2">
        <f t="shared" si="2"/>
        <v>0</v>
      </c>
      <c r="AL20" s="2">
        <f t="shared" si="3"/>
        <v>1</v>
      </c>
      <c r="AM20" s="2">
        <f t="shared" si="4"/>
        <v>0</v>
      </c>
      <c r="AN20" s="2">
        <f t="shared" si="5"/>
        <v>1</v>
      </c>
    </row>
    <row r="21" spans="1:40" ht="30.75" customHeight="1" x14ac:dyDescent="0.25">
      <c r="A21" s="55">
        <v>14</v>
      </c>
      <c r="B21" s="11" t="s">
        <v>40</v>
      </c>
      <c r="C21" s="9" t="s">
        <v>58</v>
      </c>
      <c r="D21" s="6" t="s">
        <v>57</v>
      </c>
      <c r="E21" s="1" t="s">
        <v>26</v>
      </c>
      <c r="F21" s="15" t="s">
        <v>300</v>
      </c>
      <c r="G21" s="1"/>
      <c r="H21" s="2">
        <v>1</v>
      </c>
      <c r="I21" s="2">
        <v>6392.81</v>
      </c>
      <c r="J21" s="4">
        <v>5993.95</v>
      </c>
      <c r="K21" s="2">
        <v>5868.69</v>
      </c>
      <c r="L21" s="2">
        <v>5677.72</v>
      </c>
      <c r="M21" s="2">
        <v>5798.39</v>
      </c>
      <c r="N21" s="2">
        <v>6230.58</v>
      </c>
      <c r="O21" s="2">
        <v>6054.33</v>
      </c>
      <c r="P21" s="2">
        <v>5666.19</v>
      </c>
      <c r="Q21" s="2">
        <v>5864.47</v>
      </c>
      <c r="R21" s="2">
        <v>7970.29</v>
      </c>
      <c r="S21" s="3">
        <v>7716.29</v>
      </c>
      <c r="T21" s="2"/>
      <c r="U21" s="2"/>
      <c r="V21" s="4"/>
      <c r="W21" s="2">
        <v>5993.95</v>
      </c>
      <c r="X21" s="2">
        <v>5868.69</v>
      </c>
      <c r="Y21" s="2">
        <v>5677.72</v>
      </c>
      <c r="Z21" s="2">
        <v>12028.970000000001</v>
      </c>
      <c r="AA21" s="2">
        <v>6054.33</v>
      </c>
      <c r="AB21" s="2">
        <v>5666.19</v>
      </c>
      <c r="AC21" s="2"/>
      <c r="AD21" s="2">
        <f>5864.47+7970.29</f>
        <v>13834.76</v>
      </c>
      <c r="AE21" s="3"/>
      <c r="AF21" s="2">
        <v>7716.29</v>
      </c>
      <c r="AG21" s="4">
        <v>20334.28</v>
      </c>
      <c r="AH21" s="2">
        <v>89567.99</v>
      </c>
      <c r="AI21" s="2">
        <f t="shared" si="0"/>
        <v>69234.710000000006</v>
      </c>
      <c r="AJ21" s="2">
        <f t="shared" si="1"/>
        <v>69233.710000000006</v>
      </c>
      <c r="AK21" s="2">
        <f t="shared" si="2"/>
        <v>62840.900000000009</v>
      </c>
      <c r="AL21" s="2">
        <f t="shared" si="3"/>
        <v>6393.8099999999977</v>
      </c>
      <c r="AM21" s="2">
        <f t="shared" si="4"/>
        <v>6392.8099999999977</v>
      </c>
      <c r="AN21" s="2">
        <f t="shared" si="5"/>
        <v>1</v>
      </c>
    </row>
    <row r="22" spans="1:40" ht="31.5" customHeight="1" x14ac:dyDescent="0.25">
      <c r="A22" s="55">
        <v>15</v>
      </c>
      <c r="B22" s="11" t="s">
        <v>40</v>
      </c>
      <c r="C22" s="46" t="s">
        <v>59</v>
      </c>
      <c r="D22" s="6" t="s">
        <v>60</v>
      </c>
      <c r="E22" s="1" t="s">
        <v>372</v>
      </c>
      <c r="F22" s="15" t="s">
        <v>299</v>
      </c>
      <c r="G22" s="1"/>
      <c r="H22" s="2">
        <v>7000</v>
      </c>
      <c r="I22" s="2"/>
      <c r="J22" s="4">
        <v>6925.96</v>
      </c>
      <c r="K22" s="2">
        <v>3713.06</v>
      </c>
      <c r="L22" s="2">
        <v>3286.42</v>
      </c>
      <c r="M22" s="2">
        <v>2006.17</v>
      </c>
      <c r="N22" s="2">
        <v>16839.16</v>
      </c>
      <c r="O22" s="2">
        <v>3693.35</v>
      </c>
      <c r="P22" s="2"/>
      <c r="Q22" s="2"/>
      <c r="R22" s="2"/>
      <c r="S22" s="3"/>
      <c r="T22" s="2"/>
      <c r="U22" s="2"/>
      <c r="V22" s="2">
        <v>6925.96</v>
      </c>
      <c r="W22" s="2">
        <v>3713.06</v>
      </c>
      <c r="X22" s="2">
        <v>3286.42</v>
      </c>
      <c r="Y22" s="2">
        <v>2006.17</v>
      </c>
      <c r="Z22" s="2">
        <v>16839.16</v>
      </c>
      <c r="AA22" s="2">
        <v>3693.35</v>
      </c>
      <c r="AB22" s="2"/>
      <c r="AC22" s="2"/>
      <c r="AD22" s="2"/>
      <c r="AE22" s="3"/>
      <c r="AF22" s="2"/>
      <c r="AG22" s="4">
        <v>0.1</v>
      </c>
      <c r="AH22" s="2">
        <v>29464.22</v>
      </c>
      <c r="AI22" s="2">
        <f t="shared" si="0"/>
        <v>36464.120000000003</v>
      </c>
      <c r="AJ22" s="2">
        <f t="shared" si="1"/>
        <v>36464.120000000003</v>
      </c>
      <c r="AK22" s="2">
        <f t="shared" si="2"/>
        <v>36464.120000000003</v>
      </c>
      <c r="AL22" s="2">
        <f t="shared" si="3"/>
        <v>0</v>
      </c>
      <c r="AM22" s="2">
        <f t="shared" si="4"/>
        <v>0</v>
      </c>
      <c r="AN22" s="2">
        <f t="shared" si="5"/>
        <v>0</v>
      </c>
    </row>
    <row r="23" spans="1:40" ht="31.5" customHeight="1" x14ac:dyDescent="0.25">
      <c r="A23" s="55">
        <v>16</v>
      </c>
      <c r="B23" s="11" t="s">
        <v>40</v>
      </c>
      <c r="C23" s="28" t="s">
        <v>61</v>
      </c>
      <c r="D23" s="47" t="s">
        <v>62</v>
      </c>
      <c r="E23" s="1" t="s">
        <v>373</v>
      </c>
      <c r="F23" s="15" t="s">
        <v>299</v>
      </c>
      <c r="G23" s="1"/>
      <c r="H23" s="2">
        <v>10000</v>
      </c>
      <c r="I23" s="2"/>
      <c r="J23" s="4">
        <v>4528</v>
      </c>
      <c r="K23" s="4"/>
      <c r="L23" s="2">
        <v>6820</v>
      </c>
      <c r="M23" s="2">
        <v>3460</v>
      </c>
      <c r="N23" s="2"/>
      <c r="O23" s="2"/>
      <c r="P23" s="2"/>
      <c r="Q23" s="2"/>
      <c r="R23" s="2"/>
      <c r="S23" s="3"/>
      <c r="T23" s="2"/>
      <c r="U23" s="2"/>
      <c r="V23" s="4">
        <v>2644</v>
      </c>
      <c r="W23" s="4">
        <v>1884</v>
      </c>
      <c r="X23" s="2">
        <v>2812</v>
      </c>
      <c r="Y23" s="2">
        <v>4008</v>
      </c>
      <c r="Z23" s="2">
        <v>3460</v>
      </c>
      <c r="AA23" s="2"/>
      <c r="AB23" s="2"/>
      <c r="AC23" s="2"/>
      <c r="AD23" s="2"/>
      <c r="AE23" s="3"/>
      <c r="AF23" s="2"/>
      <c r="AG23" s="16"/>
      <c r="AH23" s="2">
        <v>6000</v>
      </c>
      <c r="AI23" s="2">
        <f t="shared" si="0"/>
        <v>16000</v>
      </c>
      <c r="AJ23" s="2">
        <f t="shared" si="1"/>
        <v>14808</v>
      </c>
      <c r="AK23" s="2">
        <f t="shared" si="2"/>
        <v>14808</v>
      </c>
      <c r="AL23" s="2">
        <f t="shared" si="3"/>
        <v>1192</v>
      </c>
      <c r="AM23" s="2">
        <f t="shared" si="4"/>
        <v>0</v>
      </c>
      <c r="AN23" s="2">
        <f t="shared" si="5"/>
        <v>1192</v>
      </c>
    </row>
    <row r="24" spans="1:40" ht="31.5" customHeight="1" x14ac:dyDescent="0.25">
      <c r="A24" s="55">
        <v>17</v>
      </c>
      <c r="B24" s="11" t="s">
        <v>40</v>
      </c>
      <c r="C24" s="15" t="s">
        <v>63</v>
      </c>
      <c r="D24" s="38" t="s">
        <v>64</v>
      </c>
      <c r="E24" s="1" t="s">
        <v>26</v>
      </c>
      <c r="F24" s="15" t="s">
        <v>300</v>
      </c>
      <c r="G24" s="1"/>
      <c r="H24" s="2">
        <v>1</v>
      </c>
      <c r="I24" s="2">
        <v>129427.92</v>
      </c>
      <c r="J24" s="4">
        <v>143345.45000000001</v>
      </c>
      <c r="K24" s="2">
        <v>136436.56</v>
      </c>
      <c r="L24" s="2">
        <v>138408.57</v>
      </c>
      <c r="M24" s="2">
        <v>142333.71</v>
      </c>
      <c r="N24" s="2">
        <v>161879.13999999998</v>
      </c>
      <c r="O24" s="2">
        <v>142887.62</v>
      </c>
      <c r="P24" s="2">
        <f>18646.02+1684.62+41.63+26604.4+1378.73+23998.84+1297.21+3917.26+4421.1+45987.5+1768.44+5008.74</f>
        <v>134754.49000000002</v>
      </c>
      <c r="Q24" s="2">
        <f>4559.99+18646.02+1768.44+1297.21+41.63+25626.82+1684.62+23790.61+45987.5+3917.26+4421.1+197.67+4428.94+15401.13</f>
        <v>151768.94</v>
      </c>
      <c r="R24" s="2">
        <f>2409.06+2535.85+45987.5+4421.1+26604.4+424.98+3917.26+18646.02+3396.33+55999.89+2168.74+41.63+1768.44+197.67+5336.24+1631.69+1634.27</f>
        <v>177121.07</v>
      </c>
      <c r="S24" s="3">
        <f>566.67+41.63+18646.02+3917.26+424.98+4421.1+3441.45+54931.18+1768.44+2168.74+45987.5+26604.4+6442.16+6649.37+1722.81</f>
        <v>177733.71000000002</v>
      </c>
      <c r="T24" s="22">
        <f>430.84+153856.55+12884.31+2405.03</f>
        <v>169576.72999999998</v>
      </c>
      <c r="U24" s="2">
        <v>55839.229999999989</v>
      </c>
      <c r="V24" s="4">
        <v>216934.14</v>
      </c>
      <c r="W24" s="2">
        <v>136436.56</v>
      </c>
      <c r="X24" s="2">
        <v>138408.57</v>
      </c>
      <c r="Y24" s="2">
        <v>142333.71</v>
      </c>
      <c r="Z24" s="2">
        <v>161879.14000000001</v>
      </c>
      <c r="AA24" s="2">
        <v>142887.62</v>
      </c>
      <c r="AB24" s="2">
        <f>78379.96+3431.55+908.85+4587.13+12238.01+782.43+533+21912.54+42.73+1134+91.23+55+2639.66+84.5+42.21+265.01+5666.19+391.6+1520.89+48</f>
        <v>134754.49000000002</v>
      </c>
      <c r="AC24" s="2">
        <f>4559.99+85330.37+4455.61+908.85+4612.57+12349.08+782.43+533+25704.12+46.73+1386+91.23+55+2639.66+84.5+42.21+265.1+5864.47+391.6+1618.42+48</f>
        <v>151768.94000000006</v>
      </c>
      <c r="AD24" s="2">
        <f>4542.24+101450+195.63+207.04+3854.08+908.85+9173.05+12509.19+782.43+533+24037.95+46.73+2223+91.23+55+5651.21+84.5+42.21+308.35+7970.29+391.6+1987.49+76</f>
        <v>177121.07000000004</v>
      </c>
      <c r="AE24" s="3">
        <f>104618.6+3854.08+908.85+9169.83+12108.88+782.43+533+23797.88+46.73+2223+91.23+55+5651.21+84.5+42.21+310.27+7716.29+391.6+1896.13+76</f>
        <v>174357.72000000003</v>
      </c>
      <c r="AF24" s="2">
        <f>107683.77+2405.03+3954.08+9518.38+533+23030.72+7580.31+391.6+1904.86+782.43+908.85+10883.7</f>
        <v>169576.73</v>
      </c>
      <c r="AG24" s="16"/>
      <c r="AH24" s="2">
        <v>1805673.91</v>
      </c>
      <c r="AI24" s="2">
        <f t="shared" si="0"/>
        <v>1805674.91</v>
      </c>
      <c r="AJ24" s="2">
        <f t="shared" si="1"/>
        <v>1805673.91</v>
      </c>
      <c r="AK24" s="2">
        <f t="shared" si="2"/>
        <v>1802297.92</v>
      </c>
      <c r="AL24" s="2">
        <f t="shared" si="3"/>
        <v>3376.9899999999907</v>
      </c>
      <c r="AM24" s="2">
        <f t="shared" si="4"/>
        <v>3375.9899999999907</v>
      </c>
      <c r="AN24" s="2">
        <f t="shared" si="5"/>
        <v>1</v>
      </c>
    </row>
    <row r="25" spans="1:40" ht="31.5" customHeight="1" x14ac:dyDescent="0.25">
      <c r="A25" s="55">
        <v>18</v>
      </c>
      <c r="B25" s="11" t="s">
        <v>40</v>
      </c>
      <c r="C25" s="9" t="s">
        <v>65</v>
      </c>
      <c r="D25" s="6" t="s">
        <v>64</v>
      </c>
      <c r="E25" s="1"/>
      <c r="F25" s="15" t="s">
        <v>300</v>
      </c>
      <c r="G25" s="1"/>
      <c r="H25" s="2">
        <v>1</v>
      </c>
      <c r="I25" s="2">
        <v>78294.77</v>
      </c>
      <c r="J25" s="4">
        <v>78321.440000000002</v>
      </c>
      <c r="K25" s="2">
        <v>79494.77</v>
      </c>
      <c r="L25" s="2">
        <v>79494.77</v>
      </c>
      <c r="M25" s="2">
        <v>79494.77</v>
      </c>
      <c r="N25" s="2">
        <v>80161.429999999993</v>
      </c>
      <c r="O25" s="2">
        <v>81494.77</v>
      </c>
      <c r="P25" s="2">
        <f>4294.77+26000+52000</f>
        <v>82294.77</v>
      </c>
      <c r="Q25" s="2">
        <f>4294.77+50333.33+26026.67</f>
        <v>80654.77</v>
      </c>
      <c r="R25" s="2">
        <f>52333.33+28497.77+4294.77</f>
        <v>85125.87000000001</v>
      </c>
      <c r="S25" s="3">
        <f>52000+28000+4294.77</f>
        <v>84294.77</v>
      </c>
      <c r="T25" s="2"/>
      <c r="U25" s="2"/>
      <c r="V25" s="4">
        <v>156616.21000000002</v>
      </c>
      <c r="W25" s="2">
        <v>79494.76999999999</v>
      </c>
      <c r="X25" s="2">
        <v>79494.77</v>
      </c>
      <c r="Y25" s="2">
        <v>79494.77</v>
      </c>
      <c r="Z25" s="2">
        <v>80161.429999999993</v>
      </c>
      <c r="AA25" s="2">
        <v>81494.77</v>
      </c>
      <c r="AB25" s="2">
        <v>82294.77</v>
      </c>
      <c r="AC25" s="35">
        <f>1627.94+79026.83</f>
        <v>80654.77</v>
      </c>
      <c r="AD25" s="2">
        <v>85125.87</v>
      </c>
      <c r="AE25" s="3">
        <v>84294.77</v>
      </c>
      <c r="AF25" s="2"/>
      <c r="AG25" s="2"/>
      <c r="AH25" s="2">
        <v>889126.9</v>
      </c>
      <c r="AI25" s="2">
        <f t="shared" si="0"/>
        <v>889127.9</v>
      </c>
      <c r="AJ25" s="2">
        <f t="shared" si="1"/>
        <v>889126.90000000014</v>
      </c>
      <c r="AK25" s="2">
        <f t="shared" si="2"/>
        <v>889126.9</v>
      </c>
      <c r="AL25" s="2">
        <f t="shared" si="3"/>
        <v>1</v>
      </c>
      <c r="AM25" s="2">
        <f t="shared" si="4"/>
        <v>1.1641532182693481E-10</v>
      </c>
      <c r="AN25" s="2">
        <f t="shared" si="5"/>
        <v>0.99999999988358468</v>
      </c>
    </row>
    <row r="26" spans="1:40" ht="31.5" customHeight="1" x14ac:dyDescent="0.25">
      <c r="A26" s="55">
        <v>19</v>
      </c>
      <c r="B26" s="11" t="s">
        <v>40</v>
      </c>
      <c r="C26" s="10" t="s">
        <v>66</v>
      </c>
      <c r="D26" s="6" t="s">
        <v>64</v>
      </c>
      <c r="E26" s="1"/>
      <c r="F26" s="15" t="s">
        <v>300</v>
      </c>
      <c r="G26" s="1"/>
      <c r="H26" s="2">
        <v>1</v>
      </c>
      <c r="I26" s="2">
        <v>3488.88</v>
      </c>
      <c r="J26" s="4">
        <v>2779.94</v>
      </c>
      <c r="K26" s="2">
        <v>2923.94</v>
      </c>
      <c r="L26" s="2">
        <v>2738.65</v>
      </c>
      <c r="M26" s="2">
        <v>3168.9</v>
      </c>
      <c r="N26" s="2">
        <v>3894.62</v>
      </c>
      <c r="O26" s="2">
        <v>3655.9</v>
      </c>
      <c r="P26" s="2">
        <v>3844.9</v>
      </c>
      <c r="Q26" s="2">
        <v>3491.81</v>
      </c>
      <c r="R26" s="2">
        <v>3706.23</v>
      </c>
      <c r="S26" s="3">
        <v>3948.31</v>
      </c>
      <c r="T26" s="2"/>
      <c r="U26" s="2"/>
      <c r="V26" s="4"/>
      <c r="W26" s="2">
        <v>9192.76</v>
      </c>
      <c r="X26" s="2">
        <v>2671.5</v>
      </c>
      <c r="Y26" s="2">
        <v>2496.9</v>
      </c>
      <c r="Z26" s="2">
        <v>3561.58</v>
      </c>
      <c r="AA26" s="2">
        <v>4503.74</v>
      </c>
      <c r="AB26" s="2">
        <v>4069.25</v>
      </c>
      <c r="AC26" s="2">
        <v>3491.81</v>
      </c>
      <c r="AD26" s="2">
        <v>1275.08</v>
      </c>
      <c r="AE26" s="3">
        <f>1781.42+6985.96-3056.5</f>
        <v>5710.880000000001</v>
      </c>
      <c r="AF26" s="2"/>
      <c r="AG26" s="4"/>
      <c r="AH26" s="2">
        <v>37642.080000000002</v>
      </c>
      <c r="AI26" s="2">
        <f t="shared" si="0"/>
        <v>37643.08</v>
      </c>
      <c r="AJ26" s="2">
        <f t="shared" si="1"/>
        <v>37642.080000000002</v>
      </c>
      <c r="AK26" s="2">
        <f t="shared" si="2"/>
        <v>36973.5</v>
      </c>
      <c r="AL26" s="2">
        <f t="shared" si="3"/>
        <v>669.58000000000175</v>
      </c>
      <c r="AM26" s="2">
        <f t="shared" si="4"/>
        <v>668.58000000000175</v>
      </c>
      <c r="AN26" s="2">
        <f t="shared" si="5"/>
        <v>1</v>
      </c>
    </row>
    <row r="27" spans="1:40" ht="31.5" customHeight="1" x14ac:dyDescent="0.25">
      <c r="A27" s="55">
        <v>20</v>
      </c>
      <c r="B27" s="11" t="s">
        <v>40</v>
      </c>
      <c r="C27" s="9" t="s">
        <v>67</v>
      </c>
      <c r="D27" s="6" t="s">
        <v>64</v>
      </c>
      <c r="E27" s="1"/>
      <c r="F27" s="15" t="s">
        <v>300</v>
      </c>
      <c r="G27" s="1"/>
      <c r="H27" s="2">
        <v>1</v>
      </c>
      <c r="I27" s="2">
        <v>168</v>
      </c>
      <c r="J27" s="4">
        <v>168</v>
      </c>
      <c r="K27" s="2">
        <v>168</v>
      </c>
      <c r="L27" s="2">
        <v>168</v>
      </c>
      <c r="M27" s="18">
        <v>168</v>
      </c>
      <c r="N27" s="18">
        <v>168</v>
      </c>
      <c r="O27" s="2">
        <v>168</v>
      </c>
      <c r="P27" s="2">
        <v>168</v>
      </c>
      <c r="Q27" s="2">
        <v>168</v>
      </c>
      <c r="R27" s="36">
        <v>168</v>
      </c>
      <c r="S27" s="18">
        <v>168</v>
      </c>
      <c r="T27" s="2"/>
      <c r="U27" s="2"/>
      <c r="V27" s="4"/>
      <c r="W27" s="2"/>
      <c r="X27" s="2"/>
      <c r="Y27" s="18">
        <v>840</v>
      </c>
      <c r="Z27" s="37"/>
      <c r="AA27" s="2"/>
      <c r="AB27" s="2">
        <v>504</v>
      </c>
      <c r="AC27" s="2"/>
      <c r="AD27" s="36"/>
      <c r="AE27" s="3"/>
      <c r="AF27" s="2"/>
      <c r="AG27" s="16"/>
      <c r="AH27" s="2">
        <v>1848</v>
      </c>
      <c r="AI27" s="2">
        <f t="shared" si="0"/>
        <v>1849</v>
      </c>
      <c r="AJ27" s="2">
        <f t="shared" si="1"/>
        <v>1848</v>
      </c>
      <c r="AK27" s="2">
        <f t="shared" si="2"/>
        <v>1344</v>
      </c>
      <c r="AL27" s="2">
        <f t="shared" si="3"/>
        <v>505</v>
      </c>
      <c r="AM27" s="2">
        <f t="shared" si="4"/>
        <v>504</v>
      </c>
      <c r="AN27" s="2">
        <f t="shared" si="5"/>
        <v>1</v>
      </c>
    </row>
    <row r="28" spans="1:40" ht="31.5" customHeight="1" x14ac:dyDescent="0.25">
      <c r="A28" s="55">
        <v>21</v>
      </c>
      <c r="B28" s="11" t="s">
        <v>40</v>
      </c>
      <c r="C28" s="9" t="s">
        <v>68</v>
      </c>
      <c r="D28" s="6" t="s">
        <v>64</v>
      </c>
      <c r="E28" s="17"/>
      <c r="F28" s="15" t="s">
        <v>300</v>
      </c>
      <c r="G28" s="1"/>
      <c r="H28" s="2">
        <v>1</v>
      </c>
      <c r="I28" s="2">
        <v>9600</v>
      </c>
      <c r="J28" s="4">
        <v>7220</v>
      </c>
      <c r="K28" s="18">
        <v>6600</v>
      </c>
      <c r="L28" s="18">
        <v>6160</v>
      </c>
      <c r="M28" s="18">
        <v>7160</v>
      </c>
      <c r="N28" s="18">
        <v>8320</v>
      </c>
      <c r="O28" s="2">
        <v>8400</v>
      </c>
      <c r="P28" s="18">
        <v>8920</v>
      </c>
      <c r="Q28" s="36">
        <v>8640</v>
      </c>
      <c r="R28" s="2">
        <v>9000</v>
      </c>
      <c r="S28" s="2">
        <v>9540</v>
      </c>
      <c r="T28" s="2">
        <v>9600</v>
      </c>
      <c r="U28" s="2"/>
      <c r="V28" s="4"/>
      <c r="W28" s="18">
        <v>23420</v>
      </c>
      <c r="X28" s="18">
        <v>6160</v>
      </c>
      <c r="Y28" s="18">
        <v>7160</v>
      </c>
      <c r="Z28" s="18"/>
      <c r="AA28" s="2">
        <v>8320</v>
      </c>
      <c r="AB28" s="36">
        <f>1795.94+1291.55+3431.55+3914.81+6886.15</f>
        <v>17320</v>
      </c>
      <c r="AC28" s="18"/>
      <c r="AD28" s="2">
        <f>5893.7+11746.3</f>
        <v>17640</v>
      </c>
      <c r="AE28" s="2">
        <f>11239.96+10046.34-11746.3</f>
        <v>9540</v>
      </c>
      <c r="AF28" s="2"/>
      <c r="AG28" s="4"/>
      <c r="AH28" s="2">
        <v>99160</v>
      </c>
      <c r="AI28" s="2">
        <f t="shared" si="0"/>
        <v>99161</v>
      </c>
      <c r="AJ28" s="2">
        <f t="shared" si="1"/>
        <v>99160</v>
      </c>
      <c r="AK28" s="2">
        <f t="shared" si="2"/>
        <v>89560</v>
      </c>
      <c r="AL28" s="2">
        <f t="shared" si="3"/>
        <v>9601</v>
      </c>
      <c r="AM28" s="2">
        <f t="shared" si="4"/>
        <v>9600</v>
      </c>
      <c r="AN28" s="2">
        <f t="shared" si="5"/>
        <v>1</v>
      </c>
    </row>
    <row r="29" spans="1:40" ht="31.5" customHeight="1" x14ac:dyDescent="0.25">
      <c r="A29" s="55">
        <v>22</v>
      </c>
      <c r="B29" s="11" t="s">
        <v>40</v>
      </c>
      <c r="C29" s="9" t="s">
        <v>69</v>
      </c>
      <c r="D29" s="6" t="s">
        <v>70</v>
      </c>
      <c r="E29" s="1"/>
      <c r="F29" s="15" t="s">
        <v>300</v>
      </c>
      <c r="G29" s="1"/>
      <c r="H29" s="2">
        <v>1</v>
      </c>
      <c r="I29" s="2">
        <v>10113.74</v>
      </c>
      <c r="J29" s="2">
        <v>12293.82</v>
      </c>
      <c r="K29" s="4">
        <v>12293.82</v>
      </c>
      <c r="L29" s="2"/>
      <c r="M29" s="22"/>
      <c r="N29" s="41"/>
      <c r="O29" s="2"/>
      <c r="P29" s="2"/>
      <c r="Q29" s="2"/>
      <c r="R29" s="2"/>
      <c r="S29" s="3"/>
      <c r="T29" s="2"/>
      <c r="U29" s="2"/>
      <c r="V29" s="2"/>
      <c r="W29" s="4">
        <v>22407.559999999998</v>
      </c>
      <c r="X29" s="2">
        <v>12293.82</v>
      </c>
      <c r="Y29" s="22"/>
      <c r="Z29" s="41"/>
      <c r="AA29" s="2"/>
      <c r="AB29" s="2"/>
      <c r="AC29" s="2"/>
      <c r="AD29" s="2"/>
      <c r="AE29" s="3"/>
      <c r="AF29" s="2"/>
      <c r="AG29" s="4">
        <v>5057.87</v>
      </c>
      <c r="AH29" s="2">
        <v>39758.25</v>
      </c>
      <c r="AI29" s="2">
        <f t="shared" si="0"/>
        <v>34701.379999999997</v>
      </c>
      <c r="AJ29" s="2">
        <f t="shared" si="1"/>
        <v>34701.379999999997</v>
      </c>
      <c r="AK29" s="2">
        <f t="shared" si="2"/>
        <v>34701.379999999997</v>
      </c>
      <c r="AL29" s="2">
        <f t="shared" si="3"/>
        <v>0</v>
      </c>
      <c r="AM29" s="2">
        <f t="shared" si="4"/>
        <v>0</v>
      </c>
      <c r="AN29" s="2">
        <f t="shared" si="5"/>
        <v>0</v>
      </c>
    </row>
    <row r="30" spans="1:40" ht="31.5" customHeight="1" x14ac:dyDescent="0.25">
      <c r="A30" s="55">
        <v>23</v>
      </c>
      <c r="B30" s="11" t="s">
        <v>40</v>
      </c>
      <c r="C30" s="38" t="s">
        <v>71</v>
      </c>
      <c r="D30" s="15" t="s">
        <v>72</v>
      </c>
      <c r="E30" s="1" t="s">
        <v>374</v>
      </c>
      <c r="F30" s="15" t="s">
        <v>300</v>
      </c>
      <c r="G30" s="1"/>
      <c r="H30" s="2">
        <v>42000.1</v>
      </c>
      <c r="I30" s="2"/>
      <c r="J30" s="4">
        <v>20914.3</v>
      </c>
      <c r="K30" s="2">
        <v>20914.3</v>
      </c>
      <c r="L30" s="2">
        <v>20914.3</v>
      </c>
      <c r="M30" s="2">
        <v>20914.3</v>
      </c>
      <c r="N30" s="2">
        <v>20914.3</v>
      </c>
      <c r="O30" s="2">
        <v>19885.900000000001</v>
      </c>
      <c r="P30" s="2">
        <v>6002.5</v>
      </c>
      <c r="Q30" s="2">
        <v>6002.5</v>
      </c>
      <c r="R30" s="2">
        <v>20914.3</v>
      </c>
      <c r="S30" s="3">
        <v>20914.3</v>
      </c>
      <c r="T30" s="2">
        <f>20914.3+20914.3</f>
        <v>41828.6</v>
      </c>
      <c r="U30" s="2"/>
      <c r="V30" s="4">
        <v>20914.3</v>
      </c>
      <c r="W30" s="2">
        <v>20914.3</v>
      </c>
      <c r="X30" s="2">
        <v>20914.3</v>
      </c>
      <c r="Y30" s="2">
        <v>20914.3</v>
      </c>
      <c r="Z30" s="2">
        <v>20914.3</v>
      </c>
      <c r="AA30" s="2">
        <v>19885.900000000001</v>
      </c>
      <c r="AB30" s="2">
        <v>6002.5</v>
      </c>
      <c r="AC30" s="2">
        <f>5714.38+288.12</f>
        <v>6002.5</v>
      </c>
      <c r="AD30" s="2">
        <f>19910.41+1003.89</f>
        <v>20914.3</v>
      </c>
      <c r="AE30" s="3">
        <f>19910.41+1003.89</f>
        <v>20914.3</v>
      </c>
      <c r="AF30" s="2">
        <f>19910.41+19910.41+1003.89+1003.89</f>
        <v>41828.6</v>
      </c>
      <c r="AG30" s="44"/>
      <c r="AH30" s="2">
        <v>181228.6</v>
      </c>
      <c r="AI30" s="2">
        <f t="shared" si="0"/>
        <v>223228.7</v>
      </c>
      <c r="AJ30" s="2">
        <f t="shared" si="1"/>
        <v>220119.59999999998</v>
      </c>
      <c r="AK30" s="2">
        <f t="shared" si="2"/>
        <v>220119.59999999998</v>
      </c>
      <c r="AL30" s="2">
        <f t="shared" si="3"/>
        <v>3109.1000000000349</v>
      </c>
      <c r="AM30" s="2">
        <f t="shared" si="4"/>
        <v>0</v>
      </c>
      <c r="AN30" s="2">
        <f t="shared" si="5"/>
        <v>3109.1000000000349</v>
      </c>
    </row>
    <row r="31" spans="1:40" ht="31.5" customHeight="1" x14ac:dyDescent="0.25">
      <c r="A31" s="55">
        <v>24</v>
      </c>
      <c r="B31" s="11" t="s">
        <v>40</v>
      </c>
      <c r="C31" s="28" t="s">
        <v>73</v>
      </c>
      <c r="D31" s="6" t="s">
        <v>74</v>
      </c>
      <c r="E31" s="1" t="s">
        <v>375</v>
      </c>
      <c r="F31" s="15" t="s">
        <v>299</v>
      </c>
      <c r="G31" s="1"/>
      <c r="H31" s="4">
        <v>18111.7</v>
      </c>
      <c r="I31" s="2"/>
      <c r="J31" s="4">
        <v>10535.26</v>
      </c>
      <c r="K31" s="2">
        <v>9202.06</v>
      </c>
      <c r="L31" s="2">
        <v>9202.06</v>
      </c>
      <c r="M31" s="2">
        <v>9202.06</v>
      </c>
      <c r="N31" s="2">
        <v>9202.06</v>
      </c>
      <c r="O31" s="2"/>
      <c r="P31" s="2"/>
      <c r="Q31" s="2"/>
      <c r="R31" s="2">
        <v>9202.06</v>
      </c>
      <c r="S31" s="3"/>
      <c r="T31" s="2"/>
      <c r="U31" s="2"/>
      <c r="V31" s="34">
        <v>10535.26</v>
      </c>
      <c r="W31" s="41">
        <v>9202.06</v>
      </c>
      <c r="X31" s="41">
        <v>9202.06</v>
      </c>
      <c r="Y31" s="41">
        <v>9202.06</v>
      </c>
      <c r="Z31" s="18">
        <v>9202.0600000000013</v>
      </c>
      <c r="AA31" s="2"/>
      <c r="AB31" s="2"/>
      <c r="AC31" s="2"/>
      <c r="AD31" s="2">
        <f>7748.13+441.7+1012.23</f>
        <v>9202.06</v>
      </c>
      <c r="AE31" s="3"/>
      <c r="AF31" s="2"/>
      <c r="AG31" s="4">
        <v>66.14</v>
      </c>
      <c r="AH31" s="2">
        <v>38500</v>
      </c>
      <c r="AI31" s="2">
        <f>H31-AG31+AH31</f>
        <v>56545.56</v>
      </c>
      <c r="AJ31" s="2">
        <f t="shared" si="1"/>
        <v>56545.55999999999</v>
      </c>
      <c r="AK31" s="2">
        <f t="shared" si="2"/>
        <v>56545.56</v>
      </c>
      <c r="AL31" s="2">
        <f t="shared" si="3"/>
        <v>0</v>
      </c>
      <c r="AM31" s="2">
        <f t="shared" si="4"/>
        <v>-7.2759576141834259E-12</v>
      </c>
      <c r="AN31" s="2">
        <f t="shared" si="5"/>
        <v>7.2759576141834259E-12</v>
      </c>
    </row>
    <row r="32" spans="1:40" ht="31.5" customHeight="1" x14ac:dyDescent="0.25">
      <c r="A32" s="55">
        <v>25</v>
      </c>
      <c r="B32" s="11" t="s">
        <v>40</v>
      </c>
      <c r="C32" s="31" t="s">
        <v>75</v>
      </c>
      <c r="D32" s="6" t="s">
        <v>76</v>
      </c>
      <c r="E32" s="1" t="s">
        <v>376</v>
      </c>
      <c r="F32" s="15" t="s">
        <v>299</v>
      </c>
      <c r="G32" s="1"/>
      <c r="H32" s="2">
        <v>5240.2</v>
      </c>
      <c r="I32" s="52"/>
      <c r="J32" s="4"/>
      <c r="K32" s="4"/>
      <c r="L32" s="52">
        <v>8173.95</v>
      </c>
      <c r="M32" s="2">
        <v>2724.65</v>
      </c>
      <c r="N32" s="2">
        <v>2724.65</v>
      </c>
      <c r="O32" s="22"/>
      <c r="P32" s="2"/>
      <c r="Q32" s="2"/>
      <c r="R32" s="2"/>
      <c r="S32" s="3"/>
      <c r="T32" s="2"/>
      <c r="U32" s="52"/>
      <c r="V32" s="4"/>
      <c r="W32" s="4"/>
      <c r="X32" s="52">
        <v>8173.95</v>
      </c>
      <c r="Y32" s="2">
        <v>2724.65</v>
      </c>
      <c r="Z32" s="2">
        <v>2724.65</v>
      </c>
      <c r="AA32" s="22"/>
      <c r="AB32" s="2"/>
      <c r="AC32" s="2"/>
      <c r="AD32" s="2"/>
      <c r="AE32" s="3"/>
      <c r="AF32" s="2"/>
      <c r="AG32" s="4">
        <v>1616.95</v>
      </c>
      <c r="AH32" s="2">
        <v>10000</v>
      </c>
      <c r="AI32" s="2">
        <f t="shared" si="0"/>
        <v>13623.25</v>
      </c>
      <c r="AJ32" s="2">
        <f t="shared" si="1"/>
        <v>13623.25</v>
      </c>
      <c r="AK32" s="2">
        <f t="shared" si="2"/>
        <v>13623.25</v>
      </c>
      <c r="AL32" s="2">
        <f t="shared" si="3"/>
        <v>0</v>
      </c>
      <c r="AM32" s="2">
        <f t="shared" si="4"/>
        <v>0</v>
      </c>
      <c r="AN32" s="2">
        <f t="shared" si="5"/>
        <v>0</v>
      </c>
    </row>
    <row r="33" spans="1:40" ht="31.5" customHeight="1" x14ac:dyDescent="0.25">
      <c r="A33" s="55">
        <v>26</v>
      </c>
      <c r="B33" s="11" t="s">
        <v>27</v>
      </c>
      <c r="C33" s="28" t="s">
        <v>77</v>
      </c>
      <c r="D33" s="6" t="s">
        <v>78</v>
      </c>
      <c r="E33" s="1" t="s">
        <v>377</v>
      </c>
      <c r="F33" s="15" t="s">
        <v>299</v>
      </c>
      <c r="G33" s="1"/>
      <c r="H33" s="2">
        <v>5000</v>
      </c>
      <c r="I33" s="2">
        <v>4451</v>
      </c>
      <c r="J33" s="4"/>
      <c r="K33" s="2"/>
      <c r="L33" s="2"/>
      <c r="M33" s="2"/>
      <c r="N33" s="2"/>
      <c r="O33" s="2"/>
      <c r="P33" s="2"/>
      <c r="Q33" s="2"/>
      <c r="R33" s="2"/>
      <c r="S33" s="3"/>
      <c r="T33" s="2"/>
      <c r="U33" s="2">
        <v>5000</v>
      </c>
      <c r="V33" s="4"/>
      <c r="W33" s="2"/>
      <c r="X33" s="2">
        <v>-549</v>
      </c>
      <c r="Y33" s="2"/>
      <c r="Z33" s="2"/>
      <c r="AA33" s="2"/>
      <c r="AB33" s="2"/>
      <c r="AC33" s="2"/>
      <c r="AD33" s="2"/>
      <c r="AE33" s="3"/>
      <c r="AF33" s="3"/>
      <c r="AG33" s="4">
        <v>549</v>
      </c>
      <c r="AH33" s="2"/>
      <c r="AI33" s="2">
        <f t="shared" si="0"/>
        <v>4451</v>
      </c>
      <c r="AJ33" s="2">
        <f t="shared" si="1"/>
        <v>4451</v>
      </c>
      <c r="AK33" s="2">
        <f t="shared" si="2"/>
        <v>4451</v>
      </c>
      <c r="AL33" s="2">
        <f t="shared" si="3"/>
        <v>0</v>
      </c>
      <c r="AM33" s="2">
        <f t="shared" si="4"/>
        <v>0</v>
      </c>
      <c r="AN33" s="2">
        <f t="shared" si="5"/>
        <v>0</v>
      </c>
    </row>
    <row r="34" spans="1:40" ht="31.5" customHeight="1" x14ac:dyDescent="0.25">
      <c r="A34" s="55">
        <v>27</v>
      </c>
      <c r="B34" s="11" t="s">
        <v>40</v>
      </c>
      <c r="C34" s="15" t="s">
        <v>68</v>
      </c>
      <c r="D34" s="15" t="s">
        <v>79</v>
      </c>
      <c r="E34" s="1" t="s">
        <v>333</v>
      </c>
      <c r="F34" s="15" t="s">
        <v>299</v>
      </c>
      <c r="G34" s="1"/>
      <c r="H34" s="2">
        <v>10000</v>
      </c>
      <c r="I34" s="2">
        <v>4460</v>
      </c>
      <c r="J34" s="4">
        <v>3140</v>
      </c>
      <c r="K34" s="2">
        <v>5160</v>
      </c>
      <c r="L34" s="2">
        <v>6760</v>
      </c>
      <c r="M34" s="2">
        <v>5820</v>
      </c>
      <c r="N34" s="2">
        <v>2900</v>
      </c>
      <c r="O34" s="2"/>
      <c r="P34" s="2"/>
      <c r="Q34" s="2"/>
      <c r="R34" s="2">
        <v>5500</v>
      </c>
      <c r="S34" s="3">
        <f>5500+5500</f>
        <v>11000</v>
      </c>
      <c r="T34" s="2"/>
      <c r="U34" s="2">
        <v>4203.0200000000004</v>
      </c>
      <c r="V34" s="4">
        <v>3396.9800000000005</v>
      </c>
      <c r="W34" s="2">
        <v>5160</v>
      </c>
      <c r="X34" s="2">
        <v>6760</v>
      </c>
      <c r="Y34" s="2">
        <v>5820</v>
      </c>
      <c r="Z34" s="2"/>
      <c r="AA34" s="2">
        <v>2900</v>
      </c>
      <c r="AB34" s="2"/>
      <c r="AC34" s="2"/>
      <c r="AD34" s="2">
        <f>4418.23+476.77+605</f>
        <v>5500</v>
      </c>
      <c r="AE34" s="3">
        <f>4418.24+4418.24+476.76+605+476.76+605</f>
        <v>11000</v>
      </c>
      <c r="AF34" s="2"/>
      <c r="AG34" s="28"/>
      <c r="AH34" s="2">
        <v>34740</v>
      </c>
      <c r="AI34" s="2">
        <f t="shared" si="0"/>
        <v>44740</v>
      </c>
      <c r="AJ34" s="2">
        <f t="shared" si="1"/>
        <v>44740</v>
      </c>
      <c r="AK34" s="2">
        <f t="shared" si="2"/>
        <v>44740</v>
      </c>
      <c r="AL34" s="2">
        <f t="shared" si="3"/>
        <v>0</v>
      </c>
      <c r="AM34" s="2">
        <f t="shared" si="4"/>
        <v>0</v>
      </c>
      <c r="AN34" s="2">
        <f t="shared" si="5"/>
        <v>0</v>
      </c>
    </row>
    <row r="35" spans="1:40" ht="31.5" customHeight="1" x14ac:dyDescent="0.25">
      <c r="A35" s="55">
        <v>28</v>
      </c>
      <c r="B35" s="11" t="s">
        <v>40</v>
      </c>
      <c r="C35" s="15" t="s">
        <v>80</v>
      </c>
      <c r="D35" s="38" t="s">
        <v>81</v>
      </c>
      <c r="E35" s="1" t="s">
        <v>348</v>
      </c>
      <c r="F35" s="15" t="s">
        <v>299</v>
      </c>
      <c r="G35" s="1"/>
      <c r="H35" s="2">
        <v>10000</v>
      </c>
      <c r="I35" s="2">
        <v>4380</v>
      </c>
      <c r="J35" s="2">
        <v>3140</v>
      </c>
      <c r="K35" s="2">
        <v>5160</v>
      </c>
      <c r="L35" s="2">
        <v>6760</v>
      </c>
      <c r="M35" s="18">
        <v>5820</v>
      </c>
      <c r="N35" s="18">
        <v>2900</v>
      </c>
      <c r="O35" s="36"/>
      <c r="P35" s="2"/>
      <c r="Q35" s="2"/>
      <c r="R35" s="2">
        <v>5500</v>
      </c>
      <c r="S35" s="3">
        <f>5500+5500</f>
        <v>11000</v>
      </c>
      <c r="T35" s="2"/>
      <c r="U35" s="2">
        <v>4139.04</v>
      </c>
      <c r="V35" s="2">
        <v>3380.96</v>
      </c>
      <c r="W35" s="2">
        <v>5160</v>
      </c>
      <c r="X35" s="2">
        <v>6760</v>
      </c>
      <c r="Y35" s="2">
        <v>5820</v>
      </c>
      <c r="Z35" s="2"/>
      <c r="AA35" s="2">
        <v>2900</v>
      </c>
      <c r="AB35" s="2"/>
      <c r="AC35" s="2"/>
      <c r="AD35" s="2">
        <f>4418.23+476.77+605</f>
        <v>5500</v>
      </c>
      <c r="AE35" s="3">
        <f>4418.24+4418.24+476.76+605+476.76+605</f>
        <v>11000</v>
      </c>
      <c r="AF35" s="2"/>
      <c r="AG35" s="28"/>
      <c r="AH35" s="2">
        <v>34660</v>
      </c>
      <c r="AI35" s="2">
        <f t="shared" si="0"/>
        <v>44660</v>
      </c>
      <c r="AJ35" s="2">
        <f t="shared" si="1"/>
        <v>44660</v>
      </c>
      <c r="AK35" s="2">
        <f t="shared" si="2"/>
        <v>44660</v>
      </c>
      <c r="AL35" s="2">
        <f t="shared" si="3"/>
        <v>0</v>
      </c>
      <c r="AM35" s="2">
        <f t="shared" si="4"/>
        <v>0</v>
      </c>
      <c r="AN35" s="2">
        <f t="shared" si="5"/>
        <v>0</v>
      </c>
    </row>
    <row r="36" spans="1:40" ht="31.5" customHeight="1" x14ac:dyDescent="0.25">
      <c r="A36" s="55">
        <v>29</v>
      </c>
      <c r="B36" s="11" t="s">
        <v>40</v>
      </c>
      <c r="C36" s="6" t="s">
        <v>80</v>
      </c>
      <c r="D36" s="6" t="s">
        <v>82</v>
      </c>
      <c r="E36" s="1" t="s">
        <v>378</v>
      </c>
      <c r="F36" s="15" t="s">
        <v>299</v>
      </c>
      <c r="G36" s="1"/>
      <c r="H36" s="2">
        <v>10000</v>
      </c>
      <c r="I36" s="18">
        <v>4380</v>
      </c>
      <c r="J36" s="4">
        <v>3140</v>
      </c>
      <c r="K36" s="2">
        <v>3740</v>
      </c>
      <c r="L36" s="2">
        <v>6520</v>
      </c>
      <c r="M36" s="2">
        <v>5660</v>
      </c>
      <c r="N36" s="2">
        <v>40</v>
      </c>
      <c r="O36" s="2"/>
      <c r="P36" s="2"/>
      <c r="Q36" s="2"/>
      <c r="R36" s="2"/>
      <c r="S36" s="3"/>
      <c r="T36" s="2"/>
      <c r="U36" s="18">
        <v>4139.04</v>
      </c>
      <c r="V36" s="4">
        <v>3380.96</v>
      </c>
      <c r="W36" s="2">
        <v>3740.0000000000005</v>
      </c>
      <c r="X36" s="2">
        <v>6520</v>
      </c>
      <c r="Y36" s="2">
        <v>5660.0000000000009</v>
      </c>
      <c r="Z36" s="2"/>
      <c r="AA36" s="2">
        <v>40</v>
      </c>
      <c r="AB36" s="2"/>
      <c r="AC36" s="2"/>
      <c r="AD36" s="2"/>
      <c r="AE36" s="3"/>
      <c r="AF36" s="2"/>
      <c r="AG36" s="28"/>
      <c r="AH36" s="2">
        <v>13481</v>
      </c>
      <c r="AI36" s="2">
        <f t="shared" si="0"/>
        <v>23481</v>
      </c>
      <c r="AJ36" s="2">
        <f t="shared" si="1"/>
        <v>23480</v>
      </c>
      <c r="AK36" s="2">
        <f t="shared" si="2"/>
        <v>23480</v>
      </c>
      <c r="AL36" s="2">
        <f t="shared" si="3"/>
        <v>1</v>
      </c>
      <c r="AM36" s="2">
        <f t="shared" si="4"/>
        <v>0</v>
      </c>
      <c r="AN36" s="2">
        <f t="shared" si="5"/>
        <v>1</v>
      </c>
    </row>
    <row r="37" spans="1:40" ht="31.5" customHeight="1" x14ac:dyDescent="0.25">
      <c r="A37" s="67">
        <v>48</v>
      </c>
      <c r="B37" s="11" t="s">
        <v>27</v>
      </c>
      <c r="C37" s="38" t="s">
        <v>77</v>
      </c>
      <c r="D37" s="15" t="s">
        <v>83</v>
      </c>
      <c r="E37" s="1" t="s">
        <v>379</v>
      </c>
      <c r="F37" s="15" t="s">
        <v>299</v>
      </c>
      <c r="G37" s="1"/>
      <c r="H37" s="2">
        <v>5000</v>
      </c>
      <c r="I37" s="18"/>
      <c r="J37" s="4">
        <v>4942.78</v>
      </c>
      <c r="K37" s="2"/>
      <c r="L37" s="2"/>
      <c r="M37" s="2"/>
      <c r="N37" s="2"/>
      <c r="O37" s="2"/>
      <c r="P37" s="2"/>
      <c r="Q37" s="2"/>
      <c r="R37" s="2"/>
      <c r="S37" s="3"/>
      <c r="T37" s="2"/>
      <c r="U37" s="36"/>
      <c r="V37" s="37">
        <v>5000</v>
      </c>
      <c r="W37" s="2"/>
      <c r="X37" s="2">
        <v>-57.22</v>
      </c>
      <c r="Y37" s="2"/>
      <c r="Z37" s="2"/>
      <c r="AA37" s="2"/>
      <c r="AB37" s="2"/>
      <c r="AC37" s="2"/>
      <c r="AD37" s="2"/>
      <c r="AE37" s="3"/>
      <c r="AF37" s="2"/>
      <c r="AG37" s="28">
        <v>57.22</v>
      </c>
      <c r="AH37" s="2"/>
      <c r="AI37" s="2">
        <f t="shared" si="0"/>
        <v>4942.78</v>
      </c>
      <c r="AJ37" s="2">
        <f t="shared" si="1"/>
        <v>4942.78</v>
      </c>
      <c r="AK37" s="2">
        <f t="shared" si="2"/>
        <v>4942.78</v>
      </c>
      <c r="AL37" s="2">
        <f t="shared" si="3"/>
        <v>0</v>
      </c>
      <c r="AM37" s="2">
        <f t="shared" si="4"/>
        <v>0</v>
      </c>
      <c r="AN37" s="2">
        <f t="shared" si="5"/>
        <v>0</v>
      </c>
    </row>
    <row r="38" spans="1:40" ht="31.5" customHeight="1" x14ac:dyDescent="0.25">
      <c r="A38" s="64">
        <v>49</v>
      </c>
      <c r="B38" s="11" t="s">
        <v>40</v>
      </c>
      <c r="C38" s="6" t="s">
        <v>84</v>
      </c>
      <c r="D38" s="6" t="s">
        <v>64</v>
      </c>
      <c r="E38" s="1"/>
      <c r="F38" s="15" t="s">
        <v>303</v>
      </c>
      <c r="G38" s="1"/>
      <c r="H38" s="2">
        <v>1</v>
      </c>
      <c r="I38" s="18">
        <v>23190889.710000001</v>
      </c>
      <c r="J38" s="4">
        <v>20054543.5</v>
      </c>
      <c r="K38" s="52">
        <v>14375688.420000002</v>
      </c>
      <c r="L38" s="2">
        <v>19668028.429999996</v>
      </c>
      <c r="M38" s="2">
        <v>23264426.739999998</v>
      </c>
      <c r="N38" s="2">
        <v>15631308.950000001</v>
      </c>
      <c r="O38" s="2">
        <v>24961966.420000002</v>
      </c>
      <c r="P38" s="2">
        <f>20214790.46+750498.39+2532178.95+79648.9</f>
        <v>23577116.699999999</v>
      </c>
      <c r="Q38" s="2">
        <f>769107.88+17112766.59+2507702.43+64566.72</f>
        <v>20454143.619999997</v>
      </c>
      <c r="R38" s="2">
        <f>17425137.21+709459.8+2527213.08+75547.68</f>
        <v>20737357.770000003</v>
      </c>
      <c r="S38" s="3">
        <f>2517950.6+85795.56+17439498.3+657438.57</f>
        <v>20700683.030000001</v>
      </c>
      <c r="T38" s="2">
        <f>1696751.14+4453.36+9258491.44+3644.63</f>
        <v>10963340.57</v>
      </c>
      <c r="U38" s="18">
        <v>10915254.620000001</v>
      </c>
      <c r="V38" s="4">
        <v>32330178.590000004</v>
      </c>
      <c r="W38" s="52">
        <v>13496822.939999999</v>
      </c>
      <c r="X38" s="2">
        <v>20541410.16</v>
      </c>
      <c r="Y38" s="2">
        <v>23264426.739999998</v>
      </c>
      <c r="Z38" s="2">
        <v>15631308.949999999</v>
      </c>
      <c r="AA38" s="2">
        <v>24967450.170000002</v>
      </c>
      <c r="AB38" s="2">
        <f>1382730.87+134903.6+9223541.39+116046.21+134482.25+92+592.05+1407.57+120556.84+1732.06+421.35+1522.72+416.64+1760+278850.16+429.4+3404.8+193.68+510.28+557.33+2125+13005.91+3232.08+68919.28+64742.58+317.85+126.15+3157.63+101+1176+249543.65+6231.56+4792+3158621.06+953834.16+27477.25+739.08+2947.91+5164.88+1100388.62+284.88+2048.15+3906+13741+2259963.95+2552.3+32278.16+3184.14+7401.4+5578.33+5822.9+13146.2+116836.89+1107.84+11761.18+274.2+640271.17+495974.1+1809.75+1305.74+25656.09+42+1950.53+361+10136+2721366.34+1829.73+80983.8+1096.82+1000+1000+500+7193.26+33958</f>
        <v>23577116.700000007</v>
      </c>
      <c r="AC38" s="2">
        <v>20454143.620000001</v>
      </c>
      <c r="AD38" s="2">
        <v>20737357.77</v>
      </c>
      <c r="AE38" s="3">
        <v>20700683.030000001</v>
      </c>
      <c r="AF38" s="2">
        <v>10963340.57</v>
      </c>
      <c r="AG38" s="4"/>
      <c r="AH38" s="2">
        <v>237579493.86000001</v>
      </c>
      <c r="AI38" s="2">
        <f t="shared" si="0"/>
        <v>237579494.86000001</v>
      </c>
      <c r="AJ38" s="2">
        <f t="shared" si="1"/>
        <v>237579493.86000001</v>
      </c>
      <c r="AK38" s="2">
        <f t="shared" si="2"/>
        <v>237579493.86000004</v>
      </c>
      <c r="AL38" s="2">
        <f t="shared" si="3"/>
        <v>0.99999997019767761</v>
      </c>
      <c r="AM38" s="2">
        <f t="shared" si="4"/>
        <v>-2.9802322387695313E-8</v>
      </c>
      <c r="AN38" s="2">
        <f t="shared" si="5"/>
        <v>1</v>
      </c>
    </row>
    <row r="39" spans="1:40" ht="31.5" customHeight="1" x14ac:dyDescent="0.25">
      <c r="A39" s="64">
        <v>50</v>
      </c>
      <c r="B39" s="11" t="s">
        <v>40</v>
      </c>
      <c r="C39" s="6" t="s">
        <v>85</v>
      </c>
      <c r="D39" s="6" t="s">
        <v>64</v>
      </c>
      <c r="E39" s="1"/>
      <c r="F39" s="15" t="s">
        <v>303</v>
      </c>
      <c r="G39" s="1"/>
      <c r="H39" s="2">
        <v>1</v>
      </c>
      <c r="I39" s="18">
        <v>10684744.98</v>
      </c>
      <c r="J39" s="4">
        <v>12352681.359999999</v>
      </c>
      <c r="K39" s="2">
        <v>12431056.879999999</v>
      </c>
      <c r="L39" s="2">
        <v>12381011.100000001</v>
      </c>
      <c r="M39" s="2">
        <v>12412757.689999999</v>
      </c>
      <c r="N39" s="2">
        <v>12340132.299999999</v>
      </c>
      <c r="O39" s="2">
        <v>12929010.200000001</v>
      </c>
      <c r="P39" s="2"/>
      <c r="Q39" s="2"/>
      <c r="R39" s="2"/>
      <c r="S39" s="3"/>
      <c r="T39" s="2"/>
      <c r="U39" s="18">
        <v>4013499.23</v>
      </c>
      <c r="V39" s="4">
        <v>18953577.48</v>
      </c>
      <c r="W39" s="2">
        <v>12388260.170000004</v>
      </c>
      <c r="X39" s="2">
        <v>12322735.979999999</v>
      </c>
      <c r="Y39" s="2">
        <v>12433548.040000001</v>
      </c>
      <c r="Z39" s="2">
        <v>12344642.539999997</v>
      </c>
      <c r="AA39" s="2">
        <v>12881510.680000003</v>
      </c>
      <c r="AB39" s="2"/>
      <c r="AC39" s="2"/>
      <c r="AD39" s="2"/>
      <c r="AE39" s="3"/>
      <c r="AF39" s="2"/>
      <c r="AG39" s="28"/>
      <c r="AH39" s="2">
        <v>85531394.510000005</v>
      </c>
      <c r="AI39" s="2">
        <f t="shared" si="0"/>
        <v>85531395.510000005</v>
      </c>
      <c r="AJ39" s="2">
        <f t="shared" si="1"/>
        <v>85531394.510000005</v>
      </c>
      <c r="AK39" s="2">
        <f t="shared" si="2"/>
        <v>85337774.120000005</v>
      </c>
      <c r="AL39" s="2">
        <f t="shared" si="3"/>
        <v>193621.3900000006</v>
      </c>
      <c r="AM39" s="2">
        <f t="shared" si="4"/>
        <v>193620.3900000006</v>
      </c>
      <c r="AN39" s="2">
        <f t="shared" si="5"/>
        <v>1</v>
      </c>
    </row>
    <row r="40" spans="1:40" ht="31.5" customHeight="1" x14ac:dyDescent="0.25">
      <c r="A40" s="64">
        <v>51</v>
      </c>
      <c r="B40" s="11" t="s">
        <v>40</v>
      </c>
      <c r="C40" s="15" t="s">
        <v>84</v>
      </c>
      <c r="D40" s="38" t="s">
        <v>64</v>
      </c>
      <c r="E40" s="1"/>
      <c r="F40" s="15" t="s">
        <v>301</v>
      </c>
      <c r="G40" s="1"/>
      <c r="H40" s="2">
        <v>1</v>
      </c>
      <c r="I40" s="18">
        <v>3891841.87</v>
      </c>
      <c r="J40" s="4">
        <v>6902696.04</v>
      </c>
      <c r="K40" s="2">
        <v>12567720.880000001</v>
      </c>
      <c r="L40" s="2">
        <v>7521729.7199999997</v>
      </c>
      <c r="M40" s="2">
        <v>3927205.27</v>
      </c>
      <c r="N40" s="2">
        <v>11647352.34</v>
      </c>
      <c r="O40" s="2">
        <v>4198727.38</v>
      </c>
      <c r="P40" s="2"/>
      <c r="Q40" s="2"/>
      <c r="R40" s="2"/>
      <c r="S40" s="3"/>
      <c r="T40" s="2"/>
      <c r="U40" s="37"/>
      <c r="V40" s="4">
        <v>10528072.15</v>
      </c>
      <c r="W40" s="2">
        <v>12451705.300000003</v>
      </c>
      <c r="X40" s="2">
        <v>6509442.9899999993</v>
      </c>
      <c r="Y40" s="2">
        <v>4747707.01</v>
      </c>
      <c r="Z40" s="2">
        <v>12221618.670000002</v>
      </c>
      <c r="AA40" s="2">
        <v>3430926.82</v>
      </c>
      <c r="AB40" s="2"/>
      <c r="AC40" s="2"/>
      <c r="AD40" s="2"/>
      <c r="AE40" s="3"/>
      <c r="AF40" s="2"/>
      <c r="AG40" s="28"/>
      <c r="AH40" s="2">
        <v>50657273.5</v>
      </c>
      <c r="AI40" s="2">
        <f t="shared" si="0"/>
        <v>50657274.5</v>
      </c>
      <c r="AJ40" s="2">
        <f t="shared" si="1"/>
        <v>50657273.500000007</v>
      </c>
      <c r="AK40" s="2">
        <f t="shared" si="2"/>
        <v>49889472.940000005</v>
      </c>
      <c r="AL40" s="2">
        <f t="shared" si="3"/>
        <v>767801.55999999493</v>
      </c>
      <c r="AM40" s="2">
        <f t="shared" si="4"/>
        <v>767800.56000000238</v>
      </c>
      <c r="AN40" s="2">
        <f t="shared" si="5"/>
        <v>0.9999999925494194</v>
      </c>
    </row>
    <row r="41" spans="1:40" ht="30.75" customHeight="1" x14ac:dyDescent="0.25">
      <c r="A41" s="64">
        <v>52</v>
      </c>
      <c r="B41" s="11" t="s">
        <v>40</v>
      </c>
      <c r="C41" s="10" t="s">
        <v>86</v>
      </c>
      <c r="D41" s="6" t="s">
        <v>64</v>
      </c>
      <c r="E41" s="1"/>
      <c r="F41" s="15" t="s">
        <v>301</v>
      </c>
      <c r="G41" s="1"/>
      <c r="H41" s="2">
        <v>1</v>
      </c>
      <c r="I41" s="18">
        <v>1767892.06</v>
      </c>
      <c r="J41" s="4"/>
      <c r="K41" s="2"/>
      <c r="L41" s="2"/>
      <c r="M41" s="2"/>
      <c r="N41" s="2"/>
      <c r="O41" s="2"/>
      <c r="P41" s="2"/>
      <c r="Q41" s="22"/>
      <c r="R41" s="2"/>
      <c r="S41" s="3"/>
      <c r="T41" s="2"/>
      <c r="U41" s="18"/>
      <c r="V41" s="4">
        <v>1673428.23</v>
      </c>
      <c r="W41" s="2"/>
      <c r="X41" s="2"/>
      <c r="Y41" s="2"/>
      <c r="Z41" s="2"/>
      <c r="AA41" s="2"/>
      <c r="AB41" s="2"/>
      <c r="AC41" s="22"/>
      <c r="AD41" s="2"/>
      <c r="AE41" s="3"/>
      <c r="AF41" s="22"/>
      <c r="AG41" s="28"/>
      <c r="AH41" s="2">
        <v>1767892.06</v>
      </c>
      <c r="AI41" s="2">
        <f t="shared" si="0"/>
        <v>1767893.06</v>
      </c>
      <c r="AJ41" s="2">
        <f t="shared" si="1"/>
        <v>1767892.06</v>
      </c>
      <c r="AK41" s="2">
        <f t="shared" si="2"/>
        <v>1673428.23</v>
      </c>
      <c r="AL41" s="2">
        <f t="shared" si="3"/>
        <v>94464.830000000075</v>
      </c>
      <c r="AM41" s="2">
        <f t="shared" si="4"/>
        <v>94463.830000000075</v>
      </c>
      <c r="AN41" s="2">
        <f t="shared" si="5"/>
        <v>1</v>
      </c>
    </row>
    <row r="42" spans="1:40" ht="30.75" customHeight="1" x14ac:dyDescent="0.25">
      <c r="A42" s="64">
        <v>53</v>
      </c>
      <c r="B42" s="11" t="s">
        <v>40</v>
      </c>
      <c r="C42" s="28" t="s">
        <v>84</v>
      </c>
      <c r="D42" s="6" t="s">
        <v>64</v>
      </c>
      <c r="E42" s="1"/>
      <c r="F42" s="15" t="s">
        <v>304</v>
      </c>
      <c r="G42" s="1"/>
      <c r="H42" s="2">
        <v>1</v>
      </c>
      <c r="I42" s="18">
        <v>2796532.97</v>
      </c>
      <c r="J42" s="4">
        <v>1955318.4899999998</v>
      </c>
      <c r="K42" s="2">
        <v>1436379.3199999998</v>
      </c>
      <c r="L42" s="2">
        <v>2821375.51</v>
      </c>
      <c r="M42" s="2">
        <v>2592951.0299999998</v>
      </c>
      <c r="N42" s="2">
        <v>2124468.0300000003</v>
      </c>
      <c r="O42" s="2">
        <v>2309658.86</v>
      </c>
      <c r="P42" s="2"/>
      <c r="Q42" s="2"/>
      <c r="R42" s="2"/>
      <c r="S42" s="3"/>
      <c r="T42" s="2"/>
      <c r="U42" s="18">
        <v>1425461.45</v>
      </c>
      <c r="V42" s="4">
        <v>3295360.03</v>
      </c>
      <c r="W42" s="2">
        <v>1467409.3</v>
      </c>
      <c r="X42" s="2">
        <v>2307442.4899999998</v>
      </c>
      <c r="Y42" s="2">
        <v>3106884.0500000003</v>
      </c>
      <c r="Z42" s="2">
        <v>2124468.0300000003</v>
      </c>
      <c r="AA42" s="2">
        <v>2273993.0499999998</v>
      </c>
      <c r="AB42" s="2"/>
      <c r="AC42" s="2"/>
      <c r="AD42" s="2"/>
      <c r="AE42" s="3"/>
      <c r="AF42" s="2"/>
      <c r="AG42" s="4">
        <v>77941.039999999994</v>
      </c>
      <c r="AH42" s="2">
        <v>17116063.170000002</v>
      </c>
      <c r="AI42" s="2">
        <f t="shared" si="0"/>
        <v>17038123.130000003</v>
      </c>
      <c r="AJ42" s="2">
        <f t="shared" si="1"/>
        <v>16036684.209999997</v>
      </c>
      <c r="AK42" s="2">
        <f t="shared" si="2"/>
        <v>16001018.400000002</v>
      </c>
      <c r="AL42" s="2">
        <f t="shared" si="3"/>
        <v>1037104.7300000004</v>
      </c>
      <c r="AM42" s="2">
        <f t="shared" si="4"/>
        <v>35665.809999994934</v>
      </c>
      <c r="AN42" s="2">
        <f t="shared" si="5"/>
        <v>1001438.9200000055</v>
      </c>
    </row>
    <row r="43" spans="1:40" ht="30.75" customHeight="1" x14ac:dyDescent="0.25">
      <c r="A43" s="64">
        <v>54</v>
      </c>
      <c r="B43" s="11" t="s">
        <v>40</v>
      </c>
      <c r="C43" s="15" t="s">
        <v>86</v>
      </c>
      <c r="D43" s="38" t="s">
        <v>64</v>
      </c>
      <c r="E43" s="1"/>
      <c r="F43" s="15" t="s">
        <v>304</v>
      </c>
      <c r="G43" s="1"/>
      <c r="H43" s="2">
        <v>1</v>
      </c>
      <c r="I43" s="37">
        <v>507063.82</v>
      </c>
      <c r="J43" s="4">
        <v>616601.35</v>
      </c>
      <c r="K43" s="34">
        <v>586401.77</v>
      </c>
      <c r="L43" s="2">
        <v>612475.60000000009</v>
      </c>
      <c r="M43" s="2"/>
      <c r="N43" s="2"/>
      <c r="O43" s="2"/>
      <c r="P43" s="2"/>
      <c r="Q43" s="2"/>
      <c r="R43" s="2"/>
      <c r="S43" s="3"/>
      <c r="T43" s="2"/>
      <c r="U43" s="18">
        <v>197055.61</v>
      </c>
      <c r="V43" s="4">
        <v>923695.71000000008</v>
      </c>
      <c r="W43" s="34">
        <v>586401.77</v>
      </c>
      <c r="X43" s="2">
        <v>612475.6</v>
      </c>
      <c r="Y43" s="2">
        <v>2913.85</v>
      </c>
      <c r="Z43" s="2"/>
      <c r="AA43" s="2"/>
      <c r="AB43" s="2"/>
      <c r="AC43" s="2"/>
      <c r="AD43" s="2"/>
      <c r="AE43" s="3"/>
      <c r="AF43" s="2"/>
      <c r="AG43" s="57"/>
      <c r="AH43" s="2">
        <v>2322542.54</v>
      </c>
      <c r="AI43" s="2">
        <f t="shared" si="0"/>
        <v>2322543.54</v>
      </c>
      <c r="AJ43" s="2">
        <f t="shared" si="1"/>
        <v>2322542.54</v>
      </c>
      <c r="AK43" s="2">
        <f t="shared" si="2"/>
        <v>2322542.54</v>
      </c>
      <c r="AL43" s="2">
        <f t="shared" si="3"/>
        <v>1</v>
      </c>
      <c r="AM43" s="2">
        <f t="shared" si="4"/>
        <v>0</v>
      </c>
      <c r="AN43" s="2">
        <f t="shared" si="5"/>
        <v>1</v>
      </c>
    </row>
    <row r="44" spans="1:40" ht="31.5" customHeight="1" x14ac:dyDescent="0.25">
      <c r="A44" s="64">
        <v>55</v>
      </c>
      <c r="B44" s="11" t="s">
        <v>40</v>
      </c>
      <c r="C44" s="15" t="s">
        <v>87</v>
      </c>
      <c r="D44" s="15" t="s">
        <v>64</v>
      </c>
      <c r="E44" s="17"/>
      <c r="F44" s="15" t="s">
        <v>302</v>
      </c>
      <c r="G44" s="17"/>
      <c r="H44" s="3">
        <v>1</v>
      </c>
      <c r="I44" s="18">
        <v>455434.85</v>
      </c>
      <c r="J44" s="4">
        <v>1303963.47</v>
      </c>
      <c r="K44" s="2">
        <v>1826776.31</v>
      </c>
      <c r="L44" s="2">
        <v>463166.8</v>
      </c>
      <c r="M44" s="2"/>
      <c r="N44" s="2"/>
      <c r="O44" s="2"/>
      <c r="P44" s="2"/>
      <c r="Q44" s="2"/>
      <c r="R44" s="2"/>
      <c r="S44" s="3"/>
      <c r="T44" s="52"/>
      <c r="U44" s="2"/>
      <c r="V44" s="2">
        <v>1759398.3199999998</v>
      </c>
      <c r="W44" s="4">
        <v>1312843.29</v>
      </c>
      <c r="X44" s="2">
        <v>977099.82</v>
      </c>
      <c r="Y44" s="2"/>
      <c r="Z44" s="2"/>
      <c r="AA44" s="2"/>
      <c r="AB44" s="2"/>
      <c r="AC44" s="2"/>
      <c r="AD44" s="2"/>
      <c r="AE44" s="3"/>
      <c r="AF44" s="2"/>
      <c r="AG44" s="4">
        <v>1826776.31</v>
      </c>
      <c r="AH44" s="2">
        <v>5876117.7400000002</v>
      </c>
      <c r="AI44" s="2">
        <f t="shared" si="0"/>
        <v>4049342.43</v>
      </c>
      <c r="AJ44" s="2">
        <f t="shared" si="1"/>
        <v>4049341.4299999997</v>
      </c>
      <c r="AK44" s="2">
        <f t="shared" si="2"/>
        <v>4049341.4299999997</v>
      </c>
      <c r="AL44" s="2">
        <f t="shared" si="3"/>
        <v>1.0000000004656613</v>
      </c>
      <c r="AM44" s="2">
        <f t="shared" si="4"/>
        <v>0</v>
      </c>
      <c r="AN44" s="2">
        <f t="shared" si="5"/>
        <v>1.0000000004656613</v>
      </c>
    </row>
    <row r="45" spans="1:40" ht="31.5" customHeight="1" x14ac:dyDescent="0.25">
      <c r="A45" s="64">
        <v>56</v>
      </c>
      <c r="B45" s="11" t="s">
        <v>40</v>
      </c>
      <c r="C45" s="38" t="s">
        <v>86</v>
      </c>
      <c r="D45" s="15" t="s">
        <v>64</v>
      </c>
      <c r="E45" s="1"/>
      <c r="F45" s="15" t="s">
        <v>302</v>
      </c>
      <c r="G45" s="1"/>
      <c r="H45" s="2">
        <v>1</v>
      </c>
      <c r="I45" s="18">
        <v>80658.45</v>
      </c>
      <c r="J45" s="4"/>
      <c r="K45" s="18"/>
      <c r="L45" s="36"/>
      <c r="M45" s="2"/>
      <c r="N45" s="2"/>
      <c r="O45" s="36"/>
      <c r="P45" s="18"/>
      <c r="Q45" s="40"/>
      <c r="R45" s="2"/>
      <c r="S45" s="3"/>
      <c r="T45" s="2"/>
      <c r="U45" s="37"/>
      <c r="V45" s="4">
        <v>80658.45</v>
      </c>
      <c r="W45" s="18"/>
      <c r="X45" s="36"/>
      <c r="Y45" s="2"/>
      <c r="Z45" s="2"/>
      <c r="AA45" s="36"/>
      <c r="AB45" s="18"/>
      <c r="AC45" s="40"/>
      <c r="AD45" s="2"/>
      <c r="AE45" s="3"/>
      <c r="AF45" s="2"/>
      <c r="AG45" s="57"/>
      <c r="AH45" s="2">
        <v>80658.45</v>
      </c>
      <c r="AI45" s="2">
        <f t="shared" si="0"/>
        <v>80659.45</v>
      </c>
      <c r="AJ45" s="2">
        <f t="shared" si="1"/>
        <v>80658.45</v>
      </c>
      <c r="AK45" s="2">
        <f t="shared" si="2"/>
        <v>80658.45</v>
      </c>
      <c r="AL45" s="2">
        <f t="shared" si="3"/>
        <v>1</v>
      </c>
      <c r="AM45" s="2">
        <f t="shared" si="4"/>
        <v>0</v>
      </c>
      <c r="AN45" s="2">
        <f t="shared" si="5"/>
        <v>1</v>
      </c>
    </row>
    <row r="46" spans="1:40" ht="31.5" customHeight="1" x14ac:dyDescent="0.25">
      <c r="A46" s="64">
        <v>57</v>
      </c>
      <c r="B46" s="11" t="s">
        <v>40</v>
      </c>
      <c r="C46" s="6" t="s">
        <v>88</v>
      </c>
      <c r="D46" s="6" t="s">
        <v>89</v>
      </c>
      <c r="E46" s="1" t="s">
        <v>380</v>
      </c>
      <c r="F46" s="15" t="s">
        <v>299</v>
      </c>
      <c r="G46" s="1"/>
      <c r="H46" s="2">
        <v>7000</v>
      </c>
      <c r="I46" s="2"/>
      <c r="J46" s="22">
        <v>3294.74</v>
      </c>
      <c r="K46" s="2">
        <v>2746.24</v>
      </c>
      <c r="L46" s="2">
        <v>3306.55</v>
      </c>
      <c r="M46" s="2">
        <v>3122.15</v>
      </c>
      <c r="N46" s="2"/>
      <c r="O46" s="2"/>
      <c r="P46" s="2"/>
      <c r="Q46" s="2"/>
      <c r="R46" s="2"/>
      <c r="S46" s="3"/>
      <c r="T46" s="2"/>
      <c r="U46" s="2"/>
      <c r="V46" s="2">
        <v>3294.74</v>
      </c>
      <c r="W46" s="2">
        <v>2746.24</v>
      </c>
      <c r="X46" s="2">
        <v>3306.55</v>
      </c>
      <c r="Y46" s="2">
        <v>3122.15</v>
      </c>
      <c r="Z46" s="2"/>
      <c r="AA46" s="2"/>
      <c r="AB46" s="2"/>
      <c r="AC46" s="2"/>
      <c r="AD46" s="2"/>
      <c r="AE46" s="3"/>
      <c r="AF46" s="2"/>
      <c r="AG46" s="57">
        <v>6000</v>
      </c>
      <c r="AH46" s="2">
        <v>16000</v>
      </c>
      <c r="AI46" s="2">
        <f t="shared" si="0"/>
        <v>17000</v>
      </c>
      <c r="AJ46" s="2">
        <f t="shared" si="1"/>
        <v>12469.679999999998</v>
      </c>
      <c r="AK46" s="2">
        <f t="shared" si="2"/>
        <v>12469.679999999998</v>
      </c>
      <c r="AL46" s="2">
        <f t="shared" si="3"/>
        <v>4530.3200000000015</v>
      </c>
      <c r="AM46" s="2">
        <f t="shared" si="4"/>
        <v>0</v>
      </c>
      <c r="AN46" s="2">
        <f t="shared" si="5"/>
        <v>4530.3200000000015</v>
      </c>
    </row>
    <row r="47" spans="1:40" ht="31.5" customHeight="1" x14ac:dyDescent="0.25">
      <c r="A47" s="64">
        <v>58</v>
      </c>
      <c r="B47" s="11" t="s">
        <v>27</v>
      </c>
      <c r="C47" s="6" t="s">
        <v>90</v>
      </c>
      <c r="D47" s="6" t="s">
        <v>91</v>
      </c>
      <c r="E47" s="1" t="s">
        <v>381</v>
      </c>
      <c r="F47" s="15" t="s">
        <v>300</v>
      </c>
      <c r="G47" s="1"/>
      <c r="H47" s="2">
        <v>800</v>
      </c>
      <c r="I47" s="2"/>
      <c r="J47" s="4">
        <v>800</v>
      </c>
      <c r="K47" s="2"/>
      <c r="L47" s="2"/>
      <c r="M47" s="2"/>
      <c r="N47" s="2"/>
      <c r="O47" s="2"/>
      <c r="P47" s="2"/>
      <c r="Q47" s="2"/>
      <c r="R47" s="2"/>
      <c r="S47" s="3"/>
      <c r="T47" s="2"/>
      <c r="U47" s="2"/>
      <c r="V47" s="2">
        <v>800</v>
      </c>
      <c r="W47" s="2"/>
      <c r="X47" s="2"/>
      <c r="Y47" s="2"/>
      <c r="Z47" s="2"/>
      <c r="AA47" s="2"/>
      <c r="AB47" s="2"/>
      <c r="AC47" s="2"/>
      <c r="AD47" s="2"/>
      <c r="AE47" s="3"/>
      <c r="AF47" s="2"/>
      <c r="AG47" s="57"/>
      <c r="AH47" s="2"/>
      <c r="AI47" s="2">
        <f t="shared" si="0"/>
        <v>800</v>
      </c>
      <c r="AJ47" s="2">
        <f t="shared" si="1"/>
        <v>800</v>
      </c>
      <c r="AK47" s="2">
        <f t="shared" si="2"/>
        <v>800</v>
      </c>
      <c r="AL47" s="2">
        <f t="shared" si="3"/>
        <v>0</v>
      </c>
      <c r="AM47" s="2">
        <f t="shared" si="4"/>
        <v>0</v>
      </c>
      <c r="AN47" s="2">
        <f t="shared" si="5"/>
        <v>0</v>
      </c>
    </row>
    <row r="48" spans="1:40" ht="30.75" customHeight="1" x14ac:dyDescent="0.25">
      <c r="A48" s="55">
        <v>59</v>
      </c>
      <c r="B48" s="11" t="s">
        <v>40</v>
      </c>
      <c r="C48" s="6" t="s">
        <v>92</v>
      </c>
      <c r="D48" s="6" t="s">
        <v>93</v>
      </c>
      <c r="E48" s="1" t="s">
        <v>349</v>
      </c>
      <c r="F48" s="15" t="s">
        <v>300</v>
      </c>
      <c r="G48" s="1"/>
      <c r="H48" s="2">
        <v>4000</v>
      </c>
      <c r="I48" s="2"/>
      <c r="J48" s="4">
        <v>3784.37</v>
      </c>
      <c r="K48" s="18">
        <v>1727.2</v>
      </c>
      <c r="L48" s="35">
        <v>1964.22</v>
      </c>
      <c r="M48" s="18">
        <v>1700.49</v>
      </c>
      <c r="N48" s="35"/>
      <c r="O48" s="18"/>
      <c r="P48" s="18"/>
      <c r="Q48" s="35"/>
      <c r="R48" s="2"/>
      <c r="S48" s="3"/>
      <c r="T48" s="2"/>
      <c r="U48" s="2"/>
      <c r="V48" s="4">
        <v>3784.37</v>
      </c>
      <c r="W48" s="18">
        <v>1727.2</v>
      </c>
      <c r="X48" s="18">
        <v>1964.22</v>
      </c>
      <c r="Y48" s="18">
        <v>1700.49</v>
      </c>
      <c r="Z48" s="18"/>
      <c r="AA48" s="18"/>
      <c r="AB48" s="18"/>
      <c r="AC48" s="18"/>
      <c r="AD48" s="2"/>
      <c r="AE48" s="3"/>
      <c r="AF48" s="2"/>
      <c r="AG48" s="28"/>
      <c r="AH48" s="2">
        <v>7500</v>
      </c>
      <c r="AI48" s="2">
        <f t="shared" si="0"/>
        <v>11500</v>
      </c>
      <c r="AJ48" s="2">
        <f t="shared" si="1"/>
        <v>9176.2800000000007</v>
      </c>
      <c r="AK48" s="2">
        <f t="shared" si="2"/>
        <v>9176.2800000000007</v>
      </c>
      <c r="AL48" s="2">
        <f t="shared" si="3"/>
        <v>2323.7199999999993</v>
      </c>
      <c r="AM48" s="2">
        <f t="shared" si="4"/>
        <v>0</v>
      </c>
      <c r="AN48" s="2">
        <f t="shared" si="5"/>
        <v>2323.7199999999993</v>
      </c>
    </row>
    <row r="49" spans="1:40" ht="30.75" customHeight="1" x14ac:dyDescent="0.25">
      <c r="A49" s="55">
        <v>60</v>
      </c>
      <c r="B49" s="11" t="s">
        <v>40</v>
      </c>
      <c r="C49" s="14" t="s">
        <v>94</v>
      </c>
      <c r="D49" s="6" t="s">
        <v>95</v>
      </c>
      <c r="E49" s="1" t="s">
        <v>334</v>
      </c>
      <c r="F49" s="15" t="s">
        <v>300</v>
      </c>
      <c r="G49" s="1"/>
      <c r="H49" s="2">
        <v>5603.8</v>
      </c>
      <c r="I49" s="2"/>
      <c r="J49" s="4">
        <v>2836.17</v>
      </c>
      <c r="K49" s="2">
        <v>2836.17</v>
      </c>
      <c r="L49" s="2">
        <v>2836.17</v>
      </c>
      <c r="M49" s="2">
        <v>2836.17</v>
      </c>
      <c r="N49" s="2"/>
      <c r="O49" s="2"/>
      <c r="P49" s="2"/>
      <c r="Q49" s="2"/>
      <c r="R49" s="2"/>
      <c r="S49" s="3"/>
      <c r="T49" s="2"/>
      <c r="U49" s="2"/>
      <c r="V49" s="4">
        <v>2836.17</v>
      </c>
      <c r="W49" s="2">
        <v>2836.17</v>
      </c>
      <c r="X49" s="2">
        <v>2836.17</v>
      </c>
      <c r="Y49" s="2">
        <v>2836.17</v>
      </c>
      <c r="Z49" s="2"/>
      <c r="AA49" s="2"/>
      <c r="AB49" s="2"/>
      <c r="AC49" s="2"/>
      <c r="AD49" s="2"/>
      <c r="AE49" s="3"/>
      <c r="AF49" s="2"/>
      <c r="AG49" s="28"/>
      <c r="AH49" s="2">
        <v>6037.17</v>
      </c>
      <c r="AI49" s="2">
        <f t="shared" si="0"/>
        <v>11640.970000000001</v>
      </c>
      <c r="AJ49" s="2">
        <f t="shared" si="1"/>
        <v>11344.68</v>
      </c>
      <c r="AK49" s="2">
        <f t="shared" si="2"/>
        <v>11344.68</v>
      </c>
      <c r="AL49" s="2">
        <f t="shared" si="3"/>
        <v>296.29000000000087</v>
      </c>
      <c r="AM49" s="2">
        <f t="shared" si="4"/>
        <v>0</v>
      </c>
      <c r="AN49" s="2">
        <f t="shared" si="5"/>
        <v>296.29000000000087</v>
      </c>
    </row>
    <row r="50" spans="1:40" ht="31.5" customHeight="1" x14ac:dyDescent="0.25">
      <c r="A50" s="55">
        <v>61</v>
      </c>
      <c r="B50" s="11" t="s">
        <v>40</v>
      </c>
      <c r="C50" s="6" t="s">
        <v>96</v>
      </c>
      <c r="D50" s="6" t="s">
        <v>95</v>
      </c>
      <c r="E50" s="1" t="s">
        <v>334</v>
      </c>
      <c r="F50" s="15" t="s">
        <v>300</v>
      </c>
      <c r="G50" s="32"/>
      <c r="H50" s="2">
        <v>2895.8</v>
      </c>
      <c r="I50" s="2"/>
      <c r="J50" s="4">
        <v>1465.62</v>
      </c>
      <c r="K50" s="2">
        <v>1465.62</v>
      </c>
      <c r="L50" s="2">
        <v>1465.62</v>
      </c>
      <c r="M50" s="2">
        <v>1465.62</v>
      </c>
      <c r="N50" s="2"/>
      <c r="O50" s="2"/>
      <c r="P50" s="2"/>
      <c r="Q50" s="2"/>
      <c r="R50" s="2"/>
      <c r="S50" s="3"/>
      <c r="T50" s="2"/>
      <c r="U50" s="18"/>
      <c r="V50" s="35">
        <v>1465.62</v>
      </c>
      <c r="W50" s="2">
        <v>1465.62</v>
      </c>
      <c r="X50" s="2">
        <v>1465.62</v>
      </c>
      <c r="Y50" s="2">
        <v>1465.62</v>
      </c>
      <c r="Z50" s="2"/>
      <c r="AA50" s="2"/>
      <c r="AB50" s="2"/>
      <c r="AC50" s="2"/>
      <c r="AD50" s="2"/>
      <c r="AE50" s="3"/>
      <c r="AF50" s="2"/>
      <c r="AG50" s="28"/>
      <c r="AH50" s="2">
        <v>4500</v>
      </c>
      <c r="AI50" s="2">
        <f t="shared" si="0"/>
        <v>7395.8</v>
      </c>
      <c r="AJ50" s="2">
        <f t="shared" si="1"/>
        <v>5862.48</v>
      </c>
      <c r="AK50" s="2">
        <f t="shared" si="2"/>
        <v>5862.48</v>
      </c>
      <c r="AL50" s="2">
        <f t="shared" si="3"/>
        <v>1533.3200000000006</v>
      </c>
      <c r="AM50" s="2">
        <f t="shared" si="4"/>
        <v>0</v>
      </c>
      <c r="AN50" s="2">
        <f t="shared" si="5"/>
        <v>1533.3200000000006</v>
      </c>
    </row>
    <row r="51" spans="1:40" ht="31.5" customHeight="1" x14ac:dyDescent="0.25">
      <c r="A51" s="55">
        <v>62</v>
      </c>
      <c r="B51" s="11" t="s">
        <v>40</v>
      </c>
      <c r="C51" s="6" t="s">
        <v>97</v>
      </c>
      <c r="D51" s="6" t="s">
        <v>98</v>
      </c>
      <c r="E51" s="1" t="s">
        <v>382</v>
      </c>
      <c r="F51" s="15" t="s">
        <v>299</v>
      </c>
      <c r="G51" s="26"/>
      <c r="H51" s="2">
        <v>6000.1</v>
      </c>
      <c r="I51" s="18"/>
      <c r="J51" s="36">
        <v>3000</v>
      </c>
      <c r="K51" s="2">
        <v>3000</v>
      </c>
      <c r="L51" s="2">
        <v>3000</v>
      </c>
      <c r="M51" s="2">
        <v>3000</v>
      </c>
      <c r="N51" s="34"/>
      <c r="O51" s="2"/>
      <c r="P51" s="2"/>
      <c r="Q51" s="2"/>
      <c r="R51" s="2"/>
      <c r="S51" s="3"/>
      <c r="T51" s="2"/>
      <c r="U51" s="2"/>
      <c r="V51" s="2">
        <v>3000</v>
      </c>
      <c r="W51" s="2">
        <v>3000</v>
      </c>
      <c r="X51" s="2">
        <v>3000</v>
      </c>
      <c r="Y51" s="2">
        <v>3000</v>
      </c>
      <c r="Z51" s="2"/>
      <c r="AA51" s="2"/>
      <c r="AB51" s="2"/>
      <c r="AC51" s="2"/>
      <c r="AD51" s="2"/>
      <c r="AE51" s="3"/>
      <c r="AF51" s="2"/>
      <c r="AG51" s="4"/>
      <c r="AH51" s="2">
        <v>9000</v>
      </c>
      <c r="AI51" s="2">
        <f t="shared" si="0"/>
        <v>15000.1</v>
      </c>
      <c r="AJ51" s="2">
        <f t="shared" si="1"/>
        <v>12000</v>
      </c>
      <c r="AK51" s="2">
        <f t="shared" si="2"/>
        <v>12000</v>
      </c>
      <c r="AL51" s="2">
        <f t="shared" si="3"/>
        <v>3000.1000000000004</v>
      </c>
      <c r="AM51" s="2">
        <f t="shared" si="4"/>
        <v>0</v>
      </c>
      <c r="AN51" s="2">
        <f t="shared" si="5"/>
        <v>3000.1000000000004</v>
      </c>
    </row>
    <row r="52" spans="1:40" ht="30.75" customHeight="1" x14ac:dyDescent="0.25">
      <c r="A52" s="55">
        <v>63</v>
      </c>
      <c r="B52" s="11" t="s">
        <v>40</v>
      </c>
      <c r="C52" s="6" t="s">
        <v>99</v>
      </c>
      <c r="D52" s="6" t="s">
        <v>100</v>
      </c>
      <c r="E52" s="1" t="s">
        <v>335</v>
      </c>
      <c r="F52" s="15" t="s">
        <v>299</v>
      </c>
      <c r="G52" s="26"/>
      <c r="H52" s="2">
        <v>4000.1</v>
      </c>
      <c r="I52" s="2"/>
      <c r="J52" s="4">
        <v>4000</v>
      </c>
      <c r="K52" s="2"/>
      <c r="L52" s="2">
        <v>2000</v>
      </c>
      <c r="M52" s="2">
        <v>2000</v>
      </c>
      <c r="N52" s="2"/>
      <c r="O52" s="2"/>
      <c r="P52" s="2"/>
      <c r="Q52" s="2"/>
      <c r="R52" s="2"/>
      <c r="S52" s="3"/>
      <c r="T52" s="2"/>
      <c r="U52" s="2"/>
      <c r="V52" s="2">
        <v>4000</v>
      </c>
      <c r="W52" s="2"/>
      <c r="X52" s="2">
        <v>2000</v>
      </c>
      <c r="Y52" s="2">
        <v>2000</v>
      </c>
      <c r="Z52" s="2"/>
      <c r="AA52" s="2"/>
      <c r="AB52" s="2"/>
      <c r="AC52" s="2"/>
      <c r="AD52" s="2"/>
      <c r="AE52" s="3"/>
      <c r="AF52" s="2"/>
      <c r="AG52" s="4"/>
      <c r="AH52" s="2">
        <v>6000</v>
      </c>
      <c r="AI52" s="2">
        <f t="shared" si="0"/>
        <v>10000.1</v>
      </c>
      <c r="AJ52" s="2">
        <f t="shared" si="1"/>
        <v>8000</v>
      </c>
      <c r="AK52" s="2">
        <f t="shared" si="2"/>
        <v>8000</v>
      </c>
      <c r="AL52" s="2">
        <f t="shared" si="3"/>
        <v>2000.1000000000004</v>
      </c>
      <c r="AM52" s="2">
        <f t="shared" si="4"/>
        <v>0</v>
      </c>
      <c r="AN52" s="2">
        <f t="shared" si="5"/>
        <v>2000.1000000000004</v>
      </c>
    </row>
    <row r="53" spans="1:40" ht="30.75" customHeight="1" x14ac:dyDescent="0.25">
      <c r="A53" s="55">
        <v>64</v>
      </c>
      <c r="B53" s="11" t="s">
        <v>40</v>
      </c>
      <c r="C53" s="6" t="s">
        <v>101</v>
      </c>
      <c r="D53" s="6" t="s">
        <v>102</v>
      </c>
      <c r="E53" s="17" t="s">
        <v>336</v>
      </c>
      <c r="F53" s="15" t="s">
        <v>299</v>
      </c>
      <c r="G53" s="26"/>
      <c r="H53" s="2">
        <v>870</v>
      </c>
      <c r="I53" s="2"/>
      <c r="J53" s="4"/>
      <c r="K53" s="4"/>
      <c r="L53" s="4"/>
      <c r="M53" s="4"/>
      <c r="N53" s="2"/>
      <c r="O53" s="2"/>
      <c r="P53" s="2"/>
      <c r="Q53" s="2"/>
      <c r="R53" s="2"/>
      <c r="S53" s="3"/>
      <c r="T53" s="2"/>
      <c r="U53" s="2"/>
      <c r="V53" s="2"/>
      <c r="W53" s="4"/>
      <c r="X53" s="4"/>
      <c r="Y53" s="4"/>
      <c r="Z53" s="2"/>
      <c r="AA53" s="2"/>
      <c r="AB53" s="2"/>
      <c r="AC53" s="2"/>
      <c r="AD53" s="2"/>
      <c r="AE53" s="3"/>
      <c r="AF53" s="2"/>
      <c r="AG53" s="4"/>
      <c r="AH53" s="2"/>
      <c r="AI53" s="2">
        <f t="shared" si="0"/>
        <v>870</v>
      </c>
      <c r="AJ53" s="2">
        <f t="shared" si="1"/>
        <v>0</v>
      </c>
      <c r="AK53" s="2">
        <f t="shared" si="2"/>
        <v>0</v>
      </c>
      <c r="AL53" s="2">
        <f t="shared" si="3"/>
        <v>870</v>
      </c>
      <c r="AM53" s="2">
        <f t="shared" si="4"/>
        <v>0</v>
      </c>
      <c r="AN53" s="2">
        <f t="shared" si="5"/>
        <v>870</v>
      </c>
    </row>
    <row r="54" spans="1:40" ht="30.75" customHeight="1" x14ac:dyDescent="0.25">
      <c r="A54" s="55">
        <v>65</v>
      </c>
      <c r="B54" s="11" t="s">
        <v>40</v>
      </c>
      <c r="C54" s="6" t="s">
        <v>103</v>
      </c>
      <c r="D54" s="6" t="s">
        <v>46</v>
      </c>
      <c r="E54" s="1" t="s">
        <v>345</v>
      </c>
      <c r="F54" s="15" t="s">
        <v>300</v>
      </c>
      <c r="G54" s="26"/>
      <c r="H54" s="2">
        <v>1500</v>
      </c>
      <c r="I54" s="2"/>
      <c r="J54" s="4">
        <v>1030.74</v>
      </c>
      <c r="K54" s="2">
        <v>1030.74</v>
      </c>
      <c r="L54" s="2">
        <v>1030.74</v>
      </c>
      <c r="M54" s="2">
        <v>1374.32</v>
      </c>
      <c r="N54" s="2"/>
      <c r="O54" s="2"/>
      <c r="P54" s="2"/>
      <c r="Q54" s="2"/>
      <c r="R54" s="2"/>
      <c r="S54" s="3"/>
      <c r="T54" s="2"/>
      <c r="U54" s="2"/>
      <c r="V54" s="2"/>
      <c r="W54" s="2">
        <v>1030.74</v>
      </c>
      <c r="X54" s="2">
        <v>1030.74</v>
      </c>
      <c r="Y54" s="2">
        <v>1030.74</v>
      </c>
      <c r="Z54" s="2"/>
      <c r="AA54" s="2"/>
      <c r="AB54" s="2"/>
      <c r="AC54" s="2"/>
      <c r="AD54" s="2"/>
      <c r="AE54" s="3"/>
      <c r="AF54" s="2"/>
      <c r="AG54" s="4">
        <v>2529.7399999999998</v>
      </c>
      <c r="AH54" s="2">
        <v>5497.28</v>
      </c>
      <c r="AI54" s="2">
        <f t="shared" si="0"/>
        <v>4467.54</v>
      </c>
      <c r="AJ54" s="2">
        <f t="shared" si="1"/>
        <v>4466.54</v>
      </c>
      <c r="AK54" s="2">
        <f t="shared" si="2"/>
        <v>3092.2200000000003</v>
      </c>
      <c r="AL54" s="2">
        <f t="shared" si="3"/>
        <v>1375.3199999999997</v>
      </c>
      <c r="AM54" s="2">
        <f t="shared" si="4"/>
        <v>1374.3199999999997</v>
      </c>
      <c r="AN54" s="2">
        <f t="shared" si="5"/>
        <v>1</v>
      </c>
    </row>
    <row r="55" spans="1:40" ht="30.75" customHeight="1" x14ac:dyDescent="0.25">
      <c r="A55" s="55">
        <v>66</v>
      </c>
      <c r="B55" s="11" t="s">
        <v>40</v>
      </c>
      <c r="C55" s="6" t="s">
        <v>62</v>
      </c>
      <c r="D55" s="6" t="s">
        <v>62</v>
      </c>
      <c r="E55" s="1" t="s">
        <v>373</v>
      </c>
      <c r="F55" s="15" t="s">
        <v>300</v>
      </c>
      <c r="G55" s="26"/>
      <c r="H55" s="2">
        <v>1</v>
      </c>
      <c r="I55" s="2">
        <v>28211.71</v>
      </c>
      <c r="J55" s="4">
        <v>27372.91</v>
      </c>
      <c r="K55" s="2">
        <v>27383.599999999999</v>
      </c>
      <c r="L55" s="2">
        <v>27317.42</v>
      </c>
      <c r="M55" s="2">
        <v>29188.76</v>
      </c>
      <c r="N55" s="2"/>
      <c r="O55" s="2"/>
      <c r="P55" s="2"/>
      <c r="Q55" s="2"/>
      <c r="R55" s="2"/>
      <c r="S55" s="3"/>
      <c r="T55" s="2"/>
      <c r="U55" s="2"/>
      <c r="V55" s="4">
        <v>59.82</v>
      </c>
      <c r="W55" s="2">
        <v>55524.800000000003</v>
      </c>
      <c r="X55" s="2">
        <v>27383.599999999999</v>
      </c>
      <c r="Y55" s="2">
        <v>27317.41</v>
      </c>
      <c r="Z55" s="2"/>
      <c r="AA55" s="2"/>
      <c r="AB55" s="2"/>
      <c r="AC55" s="2"/>
      <c r="AD55" s="2"/>
      <c r="AE55" s="3"/>
      <c r="AF55" s="2"/>
      <c r="AG55" s="4">
        <v>91193.71</v>
      </c>
      <c r="AH55" s="2">
        <v>231005.88</v>
      </c>
      <c r="AI55" s="2">
        <f t="shared" si="0"/>
        <v>139813.16999999998</v>
      </c>
      <c r="AJ55" s="2">
        <f t="shared" si="1"/>
        <v>139474.4</v>
      </c>
      <c r="AK55" s="2">
        <f t="shared" si="2"/>
        <v>110285.63</v>
      </c>
      <c r="AL55" s="2">
        <f t="shared" si="3"/>
        <v>29527.539999999979</v>
      </c>
      <c r="AM55" s="2">
        <f t="shared" si="4"/>
        <v>29188.76999999999</v>
      </c>
      <c r="AN55" s="2">
        <f t="shared" si="5"/>
        <v>338.76999999998952</v>
      </c>
    </row>
    <row r="56" spans="1:40" ht="30.75" customHeight="1" x14ac:dyDescent="0.25">
      <c r="A56" s="55">
        <v>67</v>
      </c>
      <c r="B56" s="11" t="s">
        <v>40</v>
      </c>
      <c r="C56" s="20" t="s">
        <v>104</v>
      </c>
      <c r="D56" s="14" t="s">
        <v>70</v>
      </c>
      <c r="E56" s="1"/>
      <c r="F56" s="15" t="s">
        <v>300</v>
      </c>
      <c r="G56" s="26"/>
      <c r="H56" s="2">
        <v>1</v>
      </c>
      <c r="I56" s="2"/>
      <c r="J56" s="18"/>
      <c r="K56" s="31"/>
      <c r="L56" s="2"/>
      <c r="M56" s="2"/>
      <c r="N56" s="2"/>
      <c r="O56" s="2"/>
      <c r="P56" s="2"/>
      <c r="Q56" s="2"/>
      <c r="R56" s="2"/>
      <c r="S56" s="3"/>
      <c r="T56" s="2"/>
      <c r="U56" s="2"/>
      <c r="V56" s="18"/>
      <c r="W56" s="38"/>
      <c r="X56" s="2"/>
      <c r="Y56" s="2"/>
      <c r="Z56" s="2"/>
      <c r="AA56" s="2"/>
      <c r="AB56" s="2"/>
      <c r="AC56" s="2"/>
      <c r="AD56" s="2"/>
      <c r="AE56" s="3"/>
      <c r="AF56" s="2"/>
      <c r="AG56" s="4">
        <v>1</v>
      </c>
      <c r="AH56" s="2"/>
      <c r="AI56" s="2">
        <f t="shared" si="0"/>
        <v>0</v>
      </c>
      <c r="AJ56" s="2">
        <f t="shared" si="1"/>
        <v>0</v>
      </c>
      <c r="AK56" s="2">
        <f t="shared" si="2"/>
        <v>0</v>
      </c>
      <c r="AL56" s="2">
        <f t="shared" si="3"/>
        <v>0</v>
      </c>
      <c r="AM56" s="2">
        <f t="shared" si="4"/>
        <v>0</v>
      </c>
      <c r="AN56" s="2">
        <f t="shared" si="5"/>
        <v>0</v>
      </c>
    </row>
    <row r="57" spans="1:40" ht="30.75" customHeight="1" x14ac:dyDescent="0.25">
      <c r="A57" s="55">
        <v>68</v>
      </c>
      <c r="B57" s="11" t="s">
        <v>40</v>
      </c>
      <c r="C57" s="6" t="s">
        <v>105</v>
      </c>
      <c r="D57" s="6" t="s">
        <v>57</v>
      </c>
      <c r="E57" s="1"/>
      <c r="F57" s="15" t="s">
        <v>300</v>
      </c>
      <c r="G57" s="26"/>
      <c r="H57" s="2">
        <v>1</v>
      </c>
      <c r="I57" s="2"/>
      <c r="J57" s="4"/>
      <c r="K57" s="2"/>
      <c r="L57" s="2"/>
      <c r="M57" s="2"/>
      <c r="N57" s="2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3"/>
      <c r="AF57" s="2"/>
      <c r="AG57" s="4">
        <v>1</v>
      </c>
      <c r="AH57" s="2"/>
      <c r="AI57" s="2">
        <f t="shared" si="0"/>
        <v>0</v>
      </c>
      <c r="AJ57" s="2">
        <f t="shared" si="1"/>
        <v>0</v>
      </c>
      <c r="AK57" s="2">
        <f t="shared" si="2"/>
        <v>0</v>
      </c>
      <c r="AL57" s="2">
        <f t="shared" si="3"/>
        <v>0</v>
      </c>
      <c r="AM57" s="2">
        <f t="shared" si="4"/>
        <v>0</v>
      </c>
      <c r="AN57" s="2">
        <f t="shared" si="5"/>
        <v>0</v>
      </c>
    </row>
    <row r="58" spans="1:40" ht="30.75" customHeight="1" x14ac:dyDescent="0.25">
      <c r="A58" s="55">
        <v>70</v>
      </c>
      <c r="B58" s="11" t="s">
        <v>40</v>
      </c>
      <c r="C58" s="6" t="s">
        <v>106</v>
      </c>
      <c r="D58" s="6" t="s">
        <v>107</v>
      </c>
      <c r="E58" s="1" t="s">
        <v>383</v>
      </c>
      <c r="F58" s="15" t="s">
        <v>300</v>
      </c>
      <c r="G58" s="26"/>
      <c r="H58" s="2">
        <v>14930.34</v>
      </c>
      <c r="I58" s="2"/>
      <c r="J58" s="4">
        <v>7465.12</v>
      </c>
      <c r="K58" s="2">
        <v>7465.12</v>
      </c>
      <c r="L58" s="2">
        <v>7465.12</v>
      </c>
      <c r="M58" s="2">
        <v>7814.75</v>
      </c>
      <c r="N58" s="2">
        <v>7814.75</v>
      </c>
      <c r="O58" s="2"/>
      <c r="P58" s="2"/>
      <c r="Q58" s="2"/>
      <c r="R58" s="2"/>
      <c r="S58" s="3"/>
      <c r="T58" s="2"/>
      <c r="U58" s="2"/>
      <c r="V58" s="4">
        <v>7465.12</v>
      </c>
      <c r="W58" s="2">
        <v>7465.12</v>
      </c>
      <c r="X58" s="2">
        <v>7465.12</v>
      </c>
      <c r="Y58" s="2">
        <v>7814.75</v>
      </c>
      <c r="Z58" s="2">
        <v>7814.75</v>
      </c>
      <c r="AA58" s="2"/>
      <c r="AB58" s="2"/>
      <c r="AC58" s="2"/>
      <c r="AD58" s="2"/>
      <c r="AE58" s="53"/>
      <c r="AF58" s="2"/>
      <c r="AG58" s="4"/>
      <c r="AH58" s="2">
        <v>23096.240000000002</v>
      </c>
      <c r="AI58" s="2">
        <f t="shared" si="0"/>
        <v>38026.58</v>
      </c>
      <c r="AJ58" s="2">
        <f t="shared" si="1"/>
        <v>38024.86</v>
      </c>
      <c r="AK58" s="2">
        <f t="shared" si="2"/>
        <v>38024.86</v>
      </c>
      <c r="AL58" s="2">
        <f t="shared" si="3"/>
        <v>1.7200000000011642</v>
      </c>
      <c r="AM58" s="2">
        <f t="shared" si="4"/>
        <v>0</v>
      </c>
      <c r="AN58" s="2">
        <f t="shared" si="5"/>
        <v>1.7200000000011642</v>
      </c>
    </row>
    <row r="59" spans="1:40" ht="30.75" customHeight="1" x14ac:dyDescent="0.25">
      <c r="A59" s="55">
        <v>71</v>
      </c>
      <c r="B59" s="11" t="s">
        <v>40</v>
      </c>
      <c r="C59" s="6" t="s">
        <v>106</v>
      </c>
      <c r="D59" s="6" t="s">
        <v>107</v>
      </c>
      <c r="E59" s="1" t="s">
        <v>383</v>
      </c>
      <c r="F59" s="15" t="s">
        <v>300</v>
      </c>
      <c r="G59" s="26"/>
      <c r="H59" s="2">
        <v>14930.34</v>
      </c>
      <c r="I59" s="2"/>
      <c r="J59" s="4"/>
      <c r="K59" s="2"/>
      <c r="L59" s="2"/>
      <c r="M59" s="2"/>
      <c r="N59" s="2"/>
      <c r="O59" s="2"/>
      <c r="P59" s="2"/>
      <c r="Q59" s="2"/>
      <c r="R59" s="2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3"/>
      <c r="AF59" s="2"/>
      <c r="AG59" s="57">
        <v>14930.34</v>
      </c>
      <c r="AH59" s="2"/>
      <c r="AI59" s="2">
        <f t="shared" si="0"/>
        <v>0</v>
      </c>
      <c r="AJ59" s="2">
        <f t="shared" si="1"/>
        <v>0</v>
      </c>
      <c r="AK59" s="2">
        <f t="shared" si="2"/>
        <v>0</v>
      </c>
      <c r="AL59" s="2">
        <f t="shared" si="3"/>
        <v>0</v>
      </c>
      <c r="AM59" s="2">
        <f t="shared" si="4"/>
        <v>0</v>
      </c>
      <c r="AN59" s="2">
        <f t="shared" si="5"/>
        <v>0</v>
      </c>
    </row>
    <row r="60" spans="1:40" ht="30.75" customHeight="1" x14ac:dyDescent="0.25">
      <c r="A60" s="55">
        <v>72</v>
      </c>
      <c r="B60" s="11" t="s">
        <v>40</v>
      </c>
      <c r="C60" s="6" t="s">
        <v>108</v>
      </c>
      <c r="D60" s="6" t="s">
        <v>109</v>
      </c>
      <c r="E60" s="1" t="s">
        <v>384</v>
      </c>
      <c r="F60" s="15" t="s">
        <v>300</v>
      </c>
      <c r="G60" s="26"/>
      <c r="H60" s="2">
        <v>19000.099999999999</v>
      </c>
      <c r="I60" s="2"/>
      <c r="J60" s="4">
        <v>15151.02</v>
      </c>
      <c r="K60" s="2">
        <v>3559.04</v>
      </c>
      <c r="L60" s="2">
        <v>14390.52</v>
      </c>
      <c r="M60" s="2">
        <v>3783.36</v>
      </c>
      <c r="N60" s="2">
        <v>4163.88</v>
      </c>
      <c r="O60" s="2"/>
      <c r="P60" s="2"/>
      <c r="Q60" s="2"/>
      <c r="R60" s="2"/>
      <c r="S60" s="3"/>
      <c r="T60" s="2"/>
      <c r="U60" s="2"/>
      <c r="V60" s="2"/>
      <c r="W60" s="2">
        <v>18710.060000000001</v>
      </c>
      <c r="X60" s="2">
        <v>14390.52</v>
      </c>
      <c r="Y60" s="2">
        <v>3783.36</v>
      </c>
      <c r="Z60" s="2">
        <v>4163.88</v>
      </c>
      <c r="AA60" s="2"/>
      <c r="AB60" s="2"/>
      <c r="AC60" s="2"/>
      <c r="AD60" s="2"/>
      <c r="AE60" s="3"/>
      <c r="AF60" s="2"/>
      <c r="AG60" s="4">
        <v>8900</v>
      </c>
      <c r="AH60" s="2">
        <v>44000</v>
      </c>
      <c r="AI60" s="2">
        <f t="shared" si="0"/>
        <v>54100.1</v>
      </c>
      <c r="AJ60" s="2">
        <f t="shared" si="1"/>
        <v>41047.82</v>
      </c>
      <c r="AK60" s="2">
        <f t="shared" si="2"/>
        <v>41047.82</v>
      </c>
      <c r="AL60" s="2">
        <f t="shared" si="3"/>
        <v>13052.279999999999</v>
      </c>
      <c r="AM60" s="2">
        <f t="shared" si="4"/>
        <v>0</v>
      </c>
      <c r="AN60" s="2">
        <f t="shared" si="5"/>
        <v>13052.279999999999</v>
      </c>
    </row>
    <row r="61" spans="1:40" ht="30.75" customHeight="1" x14ac:dyDescent="0.25">
      <c r="A61" s="55">
        <v>89</v>
      </c>
      <c r="B61" s="11" t="s">
        <v>27</v>
      </c>
      <c r="C61" s="15" t="s">
        <v>110</v>
      </c>
      <c r="D61" s="38" t="s">
        <v>111</v>
      </c>
      <c r="E61" s="1" t="s">
        <v>385</v>
      </c>
      <c r="F61" s="15" t="s">
        <v>301</v>
      </c>
      <c r="G61" s="26"/>
      <c r="H61" s="2">
        <v>4266.74</v>
      </c>
      <c r="I61" s="2"/>
      <c r="J61" s="4">
        <v>4266.74</v>
      </c>
      <c r="K61" s="2"/>
      <c r="L61" s="2"/>
      <c r="M61" s="2"/>
      <c r="N61" s="2"/>
      <c r="O61" s="2"/>
      <c r="P61" s="2"/>
      <c r="Q61" s="2"/>
      <c r="R61" s="2"/>
      <c r="S61" s="53"/>
      <c r="T61" s="2"/>
      <c r="U61" s="2"/>
      <c r="V61" s="4">
        <v>4266.74</v>
      </c>
      <c r="W61" s="2"/>
      <c r="X61" s="2"/>
      <c r="Y61" s="2"/>
      <c r="Z61" s="2"/>
      <c r="AA61" s="2"/>
      <c r="AB61" s="2"/>
      <c r="AC61" s="2"/>
      <c r="AD61" s="2"/>
      <c r="AE61" s="3"/>
      <c r="AF61" s="2"/>
      <c r="AG61" s="28"/>
      <c r="AH61" s="2"/>
      <c r="AI61" s="2">
        <f t="shared" si="0"/>
        <v>4266.74</v>
      </c>
      <c r="AJ61" s="2">
        <f t="shared" si="1"/>
        <v>4266.74</v>
      </c>
      <c r="AK61" s="2">
        <f t="shared" si="2"/>
        <v>4266.74</v>
      </c>
      <c r="AL61" s="2">
        <f t="shared" si="3"/>
        <v>0</v>
      </c>
      <c r="AM61" s="2">
        <f t="shared" si="4"/>
        <v>0</v>
      </c>
      <c r="AN61" s="2">
        <f t="shared" si="5"/>
        <v>0</v>
      </c>
    </row>
    <row r="62" spans="1:40" ht="31.5" customHeight="1" x14ac:dyDescent="0.25">
      <c r="A62" s="55">
        <v>90</v>
      </c>
      <c r="B62" s="11" t="s">
        <v>40</v>
      </c>
      <c r="C62" s="6" t="s">
        <v>112</v>
      </c>
      <c r="D62" s="6" t="s">
        <v>113</v>
      </c>
      <c r="E62" s="1" t="s">
        <v>350</v>
      </c>
      <c r="F62" s="15" t="s">
        <v>299</v>
      </c>
      <c r="G62" s="26"/>
      <c r="H62" s="2">
        <v>100000</v>
      </c>
      <c r="I62" s="2"/>
      <c r="J62" s="4">
        <v>62792.29</v>
      </c>
      <c r="K62" s="2">
        <v>39816.82</v>
      </c>
      <c r="L62" s="2">
        <v>66669.47</v>
      </c>
      <c r="M62" s="2">
        <v>62937</v>
      </c>
      <c r="N62" s="2">
        <v>18332.09</v>
      </c>
      <c r="O62" s="2"/>
      <c r="P62" s="2"/>
      <c r="Q62" s="2"/>
      <c r="R62" s="2"/>
      <c r="S62" s="3"/>
      <c r="T62" s="2"/>
      <c r="U62" s="2"/>
      <c r="V62" s="4">
        <v>62792.29</v>
      </c>
      <c r="W62" s="2">
        <v>39816.82</v>
      </c>
      <c r="X62" s="2">
        <v>66669.47</v>
      </c>
      <c r="Y62" s="2">
        <v>62937</v>
      </c>
      <c r="Z62" s="2">
        <v>18332.09</v>
      </c>
      <c r="AA62" s="2"/>
      <c r="AB62" s="2"/>
      <c r="AC62" s="2"/>
      <c r="AD62" s="2"/>
      <c r="AE62" s="3"/>
      <c r="AF62" s="2"/>
      <c r="AG62" s="57">
        <v>4000</v>
      </c>
      <c r="AH62" s="2">
        <v>187161.93</v>
      </c>
      <c r="AI62" s="2">
        <f t="shared" si="0"/>
        <v>283161.93</v>
      </c>
      <c r="AJ62" s="2">
        <f t="shared" si="1"/>
        <v>250547.67</v>
      </c>
      <c r="AK62" s="2">
        <f t="shared" si="2"/>
        <v>250547.67</v>
      </c>
      <c r="AL62" s="2">
        <f t="shared" si="3"/>
        <v>32614.25999999998</v>
      </c>
      <c r="AM62" s="2">
        <f t="shared" si="4"/>
        <v>0</v>
      </c>
      <c r="AN62" s="2">
        <f t="shared" si="5"/>
        <v>32614.25999999998</v>
      </c>
    </row>
    <row r="63" spans="1:40" ht="30.75" customHeight="1" x14ac:dyDescent="0.25">
      <c r="A63" s="60">
        <v>91</v>
      </c>
      <c r="B63" s="11" t="s">
        <v>27</v>
      </c>
      <c r="C63" s="6" t="s">
        <v>114</v>
      </c>
      <c r="D63" s="6" t="s">
        <v>115</v>
      </c>
      <c r="E63" s="1" t="s">
        <v>337</v>
      </c>
      <c r="F63" s="15" t="s">
        <v>300</v>
      </c>
      <c r="G63" s="26"/>
      <c r="H63" s="2">
        <v>636</v>
      </c>
      <c r="I63" s="2"/>
      <c r="J63" s="4"/>
      <c r="K63" s="2"/>
      <c r="L63" s="2"/>
      <c r="M63" s="2"/>
      <c r="N63" s="2"/>
      <c r="O63" s="2"/>
      <c r="P63" s="2"/>
      <c r="Q63" s="2"/>
      <c r="R63" s="2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3"/>
      <c r="AF63" s="2"/>
      <c r="AG63" s="4">
        <v>636</v>
      </c>
      <c r="AH63" s="2"/>
      <c r="AI63" s="2">
        <f t="shared" si="0"/>
        <v>0</v>
      </c>
      <c r="AJ63" s="2">
        <f t="shared" si="1"/>
        <v>0</v>
      </c>
      <c r="AK63" s="2">
        <f t="shared" si="2"/>
        <v>0</v>
      </c>
      <c r="AL63" s="2">
        <f t="shared" si="3"/>
        <v>0</v>
      </c>
      <c r="AM63" s="2">
        <f t="shared" si="4"/>
        <v>0</v>
      </c>
      <c r="AN63" s="2">
        <f t="shared" si="5"/>
        <v>0</v>
      </c>
    </row>
    <row r="64" spans="1:40" ht="30.75" customHeight="1" x14ac:dyDescent="0.25">
      <c r="A64" s="55">
        <v>92</v>
      </c>
      <c r="B64" s="11" t="s">
        <v>40</v>
      </c>
      <c r="C64" s="6" t="s">
        <v>75</v>
      </c>
      <c r="D64" s="6" t="s">
        <v>116</v>
      </c>
      <c r="E64" s="1" t="s">
        <v>386</v>
      </c>
      <c r="F64" s="15" t="s">
        <v>299</v>
      </c>
      <c r="G64" s="26"/>
      <c r="H64" s="2">
        <v>19275.8</v>
      </c>
      <c r="I64" s="2"/>
      <c r="J64" s="4">
        <v>10024.85</v>
      </c>
      <c r="K64" s="2">
        <v>10682.92</v>
      </c>
      <c r="L64" s="2">
        <v>10682.92</v>
      </c>
      <c r="M64" s="2">
        <v>19489.07</v>
      </c>
      <c r="N64" s="2">
        <v>10682.92</v>
      </c>
      <c r="O64" s="2"/>
      <c r="P64" s="2"/>
      <c r="Q64" s="2"/>
      <c r="R64" s="2"/>
      <c r="S64" s="3"/>
      <c r="T64" s="2"/>
      <c r="U64" s="2"/>
      <c r="V64" s="2">
        <v>10024.85</v>
      </c>
      <c r="W64" s="2">
        <v>9507.8000000000011</v>
      </c>
      <c r="X64" s="2">
        <v>11858.039999999999</v>
      </c>
      <c r="Y64" s="2">
        <v>19489.070000000003</v>
      </c>
      <c r="Z64" s="2">
        <v>10682.92</v>
      </c>
      <c r="AA64" s="2"/>
      <c r="AB64" s="2"/>
      <c r="AC64" s="2"/>
      <c r="AD64" s="2"/>
      <c r="AE64" s="3"/>
      <c r="AF64" s="2"/>
      <c r="AG64" s="28"/>
      <c r="AH64" s="2">
        <v>42348.76</v>
      </c>
      <c r="AI64" s="2">
        <f t="shared" si="0"/>
        <v>61624.56</v>
      </c>
      <c r="AJ64" s="2">
        <f t="shared" si="1"/>
        <v>61562.68</v>
      </c>
      <c r="AK64" s="2">
        <f t="shared" si="2"/>
        <v>61562.680000000008</v>
      </c>
      <c r="AL64" s="2">
        <f t="shared" si="3"/>
        <v>61.879999999990105</v>
      </c>
      <c r="AM64" s="2">
        <f t="shared" si="4"/>
        <v>-7.2759576141834259E-12</v>
      </c>
      <c r="AN64" s="2">
        <f t="shared" si="5"/>
        <v>61.879999999997381</v>
      </c>
    </row>
    <row r="65" spans="1:40" ht="30.75" customHeight="1" x14ac:dyDescent="0.25">
      <c r="A65" s="55">
        <v>93</v>
      </c>
      <c r="B65" s="11" t="s">
        <v>40</v>
      </c>
      <c r="C65" s="6" t="s">
        <v>75</v>
      </c>
      <c r="D65" s="6" t="s">
        <v>116</v>
      </c>
      <c r="E65" s="1" t="s">
        <v>386</v>
      </c>
      <c r="F65" s="15" t="s">
        <v>299</v>
      </c>
      <c r="G65" s="1"/>
      <c r="H65" s="2">
        <v>19275.8</v>
      </c>
      <c r="I65" s="2"/>
      <c r="J65" s="4"/>
      <c r="K65" s="2"/>
      <c r="L65" s="2"/>
      <c r="M65" s="2"/>
      <c r="N65" s="2"/>
      <c r="O65" s="2"/>
      <c r="P65" s="2"/>
      <c r="Q65" s="2"/>
      <c r="R65" s="2"/>
      <c r="S65" s="3"/>
      <c r="T65" s="2"/>
      <c r="U65" s="25"/>
      <c r="V65" s="2"/>
      <c r="W65" s="2"/>
      <c r="X65" s="2"/>
      <c r="Y65" s="2"/>
      <c r="Z65" s="2"/>
      <c r="AA65" s="2"/>
      <c r="AB65" s="2"/>
      <c r="AC65" s="2"/>
      <c r="AD65" s="2"/>
      <c r="AE65" s="3"/>
      <c r="AF65" s="2"/>
      <c r="AG65" s="4">
        <v>19275.8</v>
      </c>
      <c r="AH65" s="2"/>
      <c r="AI65" s="2">
        <f t="shared" si="0"/>
        <v>0</v>
      </c>
      <c r="AJ65" s="2">
        <f t="shared" si="1"/>
        <v>0</v>
      </c>
      <c r="AK65" s="2">
        <f t="shared" si="2"/>
        <v>0</v>
      </c>
      <c r="AL65" s="2">
        <f t="shared" si="3"/>
        <v>0</v>
      </c>
      <c r="AM65" s="2">
        <f t="shared" si="4"/>
        <v>0</v>
      </c>
      <c r="AN65" s="2">
        <f t="shared" si="5"/>
        <v>0</v>
      </c>
    </row>
    <row r="66" spans="1:40" ht="30.75" customHeight="1" x14ac:dyDescent="0.25">
      <c r="A66" s="55">
        <v>94</v>
      </c>
      <c r="B66" s="11" t="s">
        <v>27</v>
      </c>
      <c r="C66" s="6" t="s">
        <v>117</v>
      </c>
      <c r="D66" s="6" t="s">
        <v>50</v>
      </c>
      <c r="E66" s="6" t="s">
        <v>371</v>
      </c>
      <c r="F66" s="15" t="s">
        <v>301</v>
      </c>
      <c r="G66" s="1"/>
      <c r="H66" s="2">
        <v>85114.72</v>
      </c>
      <c r="I66" s="2">
        <v>85114.72</v>
      </c>
      <c r="J66" s="4"/>
      <c r="K66" s="2"/>
      <c r="L66" s="2"/>
      <c r="M66" s="2"/>
      <c r="N66" s="2"/>
      <c r="O66" s="2"/>
      <c r="P66" s="2"/>
      <c r="Q66" s="2"/>
      <c r="R66" s="2"/>
      <c r="S66" s="3"/>
      <c r="T66" s="2"/>
      <c r="U66" s="2"/>
      <c r="V66" s="4"/>
      <c r="W66" s="2"/>
      <c r="X66" s="2">
        <v>85114.72</v>
      </c>
      <c r="Y66" s="2"/>
      <c r="Z66" s="2"/>
      <c r="AA66" s="2"/>
      <c r="AB66" s="2"/>
      <c r="AC66" s="2"/>
      <c r="AD66" s="2"/>
      <c r="AE66" s="3"/>
      <c r="AF66" s="2"/>
      <c r="AG66" s="28"/>
      <c r="AH66" s="2"/>
      <c r="AI66" s="2">
        <f t="shared" si="0"/>
        <v>85114.72</v>
      </c>
      <c r="AJ66" s="2">
        <f t="shared" si="1"/>
        <v>85114.72</v>
      </c>
      <c r="AK66" s="2">
        <f t="shared" si="2"/>
        <v>85114.72</v>
      </c>
      <c r="AL66" s="2">
        <f t="shared" si="3"/>
        <v>0</v>
      </c>
      <c r="AM66" s="2">
        <f t="shared" si="4"/>
        <v>0</v>
      </c>
      <c r="AN66" s="2">
        <f t="shared" si="5"/>
        <v>0</v>
      </c>
    </row>
    <row r="67" spans="1:40" ht="30.75" customHeight="1" x14ac:dyDescent="0.25">
      <c r="A67" s="63">
        <v>95</v>
      </c>
      <c r="B67" s="11" t="s">
        <v>27</v>
      </c>
      <c r="C67" s="6" t="s">
        <v>118</v>
      </c>
      <c r="D67" s="6" t="s">
        <v>50</v>
      </c>
      <c r="E67" s="1" t="s">
        <v>371</v>
      </c>
      <c r="F67" s="15" t="s">
        <v>299</v>
      </c>
      <c r="G67" s="1"/>
      <c r="H67" s="25">
        <v>2072.61</v>
      </c>
      <c r="I67" s="2">
        <v>2072.61</v>
      </c>
      <c r="J67" s="4"/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2">
        <v>2072.61</v>
      </c>
      <c r="Y67" s="2"/>
      <c r="Z67" s="2"/>
      <c r="AA67" s="2"/>
      <c r="AB67" s="2"/>
      <c r="AC67" s="2"/>
      <c r="AD67" s="2"/>
      <c r="AE67" s="3"/>
      <c r="AF67" s="2"/>
      <c r="AG67" s="28"/>
      <c r="AH67" s="2"/>
      <c r="AI67" s="2">
        <f t="shared" si="0"/>
        <v>2072.61</v>
      </c>
      <c r="AJ67" s="2">
        <f t="shared" si="1"/>
        <v>2072.61</v>
      </c>
      <c r="AK67" s="2">
        <f t="shared" si="2"/>
        <v>2072.61</v>
      </c>
      <c r="AL67" s="2">
        <f t="shared" si="3"/>
        <v>0</v>
      </c>
      <c r="AM67" s="2">
        <f t="shared" si="4"/>
        <v>0</v>
      </c>
      <c r="AN67" s="2">
        <f t="shared" si="5"/>
        <v>0</v>
      </c>
    </row>
    <row r="68" spans="1:40" ht="30.75" customHeight="1" x14ac:dyDescent="0.25">
      <c r="A68" s="55">
        <v>96</v>
      </c>
      <c r="B68" s="11" t="s">
        <v>40</v>
      </c>
      <c r="C68" s="6" t="s">
        <v>119</v>
      </c>
      <c r="D68" s="6" t="s">
        <v>120</v>
      </c>
      <c r="E68" s="1" t="s">
        <v>387</v>
      </c>
      <c r="F68" s="15" t="s">
        <v>300</v>
      </c>
      <c r="G68" s="1"/>
      <c r="H68" s="25">
        <v>230000.1</v>
      </c>
      <c r="I68" s="2"/>
      <c r="J68" s="4">
        <v>115000</v>
      </c>
      <c r="K68" s="2">
        <v>115000</v>
      </c>
      <c r="L68" s="2">
        <v>115000</v>
      </c>
      <c r="M68" s="2">
        <v>115000</v>
      </c>
      <c r="N68" s="2">
        <v>115000</v>
      </c>
      <c r="O68" s="2"/>
      <c r="P68" s="2"/>
      <c r="Q68" s="2"/>
      <c r="R68" s="2"/>
      <c r="S68" s="3"/>
      <c r="T68" s="2"/>
      <c r="U68" s="2"/>
      <c r="V68" s="4">
        <v>115000</v>
      </c>
      <c r="W68" s="2">
        <v>115000</v>
      </c>
      <c r="X68" s="2">
        <v>115000</v>
      </c>
      <c r="Y68" s="2">
        <v>115000</v>
      </c>
      <c r="Z68" s="2">
        <v>115000</v>
      </c>
      <c r="AA68" s="2"/>
      <c r="AB68" s="2"/>
      <c r="AC68" s="2"/>
      <c r="AD68" s="2"/>
      <c r="AE68" s="3"/>
      <c r="AF68" s="2"/>
      <c r="AG68" s="28"/>
      <c r="AH68" s="2">
        <v>360000</v>
      </c>
      <c r="AI68" s="2">
        <f t="shared" si="0"/>
        <v>590000.1</v>
      </c>
      <c r="AJ68" s="2">
        <f t="shared" si="1"/>
        <v>575000</v>
      </c>
      <c r="AK68" s="2">
        <f t="shared" si="2"/>
        <v>575000</v>
      </c>
      <c r="AL68" s="2">
        <f t="shared" si="3"/>
        <v>15000.099999999977</v>
      </c>
      <c r="AM68" s="2">
        <f t="shared" si="4"/>
        <v>0</v>
      </c>
      <c r="AN68" s="2">
        <f t="shared" si="5"/>
        <v>15000.099999999977</v>
      </c>
    </row>
    <row r="69" spans="1:40" ht="30.75" customHeight="1" x14ac:dyDescent="0.25">
      <c r="A69" s="55">
        <v>97</v>
      </c>
      <c r="B69" s="11" t="s">
        <v>40</v>
      </c>
      <c r="C69" s="6" t="s">
        <v>121</v>
      </c>
      <c r="D69" s="6" t="s">
        <v>62</v>
      </c>
      <c r="E69" s="1" t="s">
        <v>373</v>
      </c>
      <c r="F69" s="15" t="s">
        <v>300</v>
      </c>
      <c r="G69" s="1"/>
      <c r="H69" s="25">
        <v>1</v>
      </c>
      <c r="I69" s="2">
        <v>2100</v>
      </c>
      <c r="J69" s="4">
        <v>3360</v>
      </c>
      <c r="K69" s="4"/>
      <c r="L69" s="4">
        <v>3360</v>
      </c>
      <c r="M69" s="4"/>
      <c r="N69" s="4">
        <v>4200</v>
      </c>
      <c r="O69" s="4"/>
      <c r="P69" s="4"/>
      <c r="Q69" s="4"/>
      <c r="R69" s="4"/>
      <c r="S69" s="3"/>
      <c r="T69" s="2"/>
      <c r="U69" s="2"/>
      <c r="V69" s="4">
        <v>2100</v>
      </c>
      <c r="W69" s="4">
        <v>2520</v>
      </c>
      <c r="X69" s="4">
        <v>2100</v>
      </c>
      <c r="Y69" s="4">
        <v>2100</v>
      </c>
      <c r="Z69" s="4">
        <v>2100</v>
      </c>
      <c r="AA69" s="4"/>
      <c r="AB69" s="4"/>
      <c r="AC69" s="4"/>
      <c r="AD69" s="4"/>
      <c r="AE69" s="3"/>
      <c r="AF69" s="2"/>
      <c r="AG69" s="28"/>
      <c r="AH69" s="2">
        <v>13859</v>
      </c>
      <c r="AI69" s="2">
        <f t="shared" si="0"/>
        <v>13860</v>
      </c>
      <c r="AJ69" s="2">
        <f t="shared" si="1"/>
        <v>13020</v>
      </c>
      <c r="AK69" s="2">
        <f t="shared" si="2"/>
        <v>10920</v>
      </c>
      <c r="AL69" s="2">
        <f t="shared" si="3"/>
        <v>2940</v>
      </c>
      <c r="AM69" s="2">
        <f t="shared" si="4"/>
        <v>2100</v>
      </c>
      <c r="AN69" s="2">
        <f t="shared" si="5"/>
        <v>840</v>
      </c>
    </row>
    <row r="70" spans="1:40" ht="30.75" customHeight="1" x14ac:dyDescent="0.25">
      <c r="A70" s="55">
        <v>98</v>
      </c>
      <c r="B70" s="11" t="s">
        <v>27</v>
      </c>
      <c r="C70" s="6" t="s">
        <v>122</v>
      </c>
      <c r="D70" s="6" t="s">
        <v>107</v>
      </c>
      <c r="E70" s="1" t="s">
        <v>383</v>
      </c>
      <c r="F70" s="15" t="s">
        <v>300</v>
      </c>
      <c r="G70" s="1"/>
      <c r="H70" s="2">
        <v>14950.24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>
        <v>14950.24</v>
      </c>
      <c r="AH70" s="2"/>
      <c r="AI70" s="2">
        <f t="shared" si="0"/>
        <v>0</v>
      </c>
      <c r="AJ70" s="2">
        <f t="shared" si="1"/>
        <v>0</v>
      </c>
      <c r="AK70" s="2">
        <f t="shared" si="2"/>
        <v>0</v>
      </c>
      <c r="AL70" s="2">
        <f t="shared" si="3"/>
        <v>0</v>
      </c>
      <c r="AM70" s="2">
        <f t="shared" si="4"/>
        <v>0</v>
      </c>
      <c r="AN70" s="2">
        <f t="shared" si="5"/>
        <v>0</v>
      </c>
    </row>
    <row r="71" spans="1:40" ht="30.75" customHeight="1" x14ac:dyDescent="0.25">
      <c r="A71" s="55">
        <v>101</v>
      </c>
      <c r="B71" s="11" t="s">
        <v>27</v>
      </c>
      <c r="C71" s="14" t="s">
        <v>123</v>
      </c>
      <c r="D71" s="10" t="s">
        <v>124</v>
      </c>
      <c r="E71" s="11" t="s">
        <v>388</v>
      </c>
      <c r="F71" s="15" t="s">
        <v>301</v>
      </c>
      <c r="G71" s="11"/>
      <c r="H71" s="2">
        <v>15132.19</v>
      </c>
      <c r="I71" s="4"/>
      <c r="J71" s="2">
        <v>15132.19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2">
        <v>15132.19</v>
      </c>
      <c r="W71" s="4"/>
      <c r="X71" s="4"/>
      <c r="Y71" s="4"/>
      <c r="Z71" s="4"/>
      <c r="AA71" s="4"/>
      <c r="AB71" s="4"/>
      <c r="AC71" s="4"/>
      <c r="AD71" s="4"/>
      <c r="AE71" s="4"/>
      <c r="AF71" s="4"/>
      <c r="AG71" s="57"/>
      <c r="AH71" s="2"/>
      <c r="AI71" s="2">
        <f t="shared" si="0"/>
        <v>15132.19</v>
      </c>
      <c r="AJ71" s="2">
        <f t="shared" si="1"/>
        <v>15132.19</v>
      </c>
      <c r="AK71" s="2">
        <f t="shared" si="2"/>
        <v>15132.19</v>
      </c>
      <c r="AL71" s="2">
        <f t="shared" si="3"/>
        <v>0</v>
      </c>
      <c r="AM71" s="2">
        <f t="shared" si="4"/>
        <v>0</v>
      </c>
      <c r="AN71" s="2">
        <f t="shared" si="5"/>
        <v>0</v>
      </c>
    </row>
    <row r="72" spans="1:40" ht="30.75" customHeight="1" x14ac:dyDescent="0.25">
      <c r="A72" s="55">
        <v>102</v>
      </c>
      <c r="B72" s="11" t="s">
        <v>40</v>
      </c>
      <c r="C72" s="6" t="s">
        <v>125</v>
      </c>
      <c r="D72" s="6" t="s">
        <v>126</v>
      </c>
      <c r="E72" s="1" t="s">
        <v>389</v>
      </c>
      <c r="F72" s="15" t="s">
        <v>299</v>
      </c>
      <c r="G72" s="1"/>
      <c r="H72" s="2">
        <v>354320</v>
      </c>
      <c r="I72" s="4"/>
      <c r="J72" s="3">
        <v>160575.01999999999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2">
        <v>160575.02000000002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>
        <v>193744.98</v>
      </c>
      <c r="AH72" s="2"/>
      <c r="AI72" s="2">
        <f t="shared" si="0"/>
        <v>160575.01999999999</v>
      </c>
      <c r="AJ72" s="2">
        <f t="shared" si="1"/>
        <v>160575.01999999999</v>
      </c>
      <c r="AK72" s="2">
        <f t="shared" si="2"/>
        <v>160575.02000000002</v>
      </c>
      <c r="AL72" s="2">
        <f t="shared" si="3"/>
        <v>-2.9103830456733704E-11</v>
      </c>
      <c r="AM72" s="2">
        <f t="shared" si="4"/>
        <v>-2.9103830456733704E-11</v>
      </c>
      <c r="AN72" s="2">
        <f t="shared" si="5"/>
        <v>0</v>
      </c>
    </row>
    <row r="73" spans="1:40" ht="30.75" customHeight="1" x14ac:dyDescent="0.25">
      <c r="A73" s="55">
        <v>103</v>
      </c>
      <c r="B73" s="11" t="s">
        <v>40</v>
      </c>
      <c r="C73" s="6" t="s">
        <v>51</v>
      </c>
      <c r="D73" s="6" t="s">
        <v>120</v>
      </c>
      <c r="E73" s="1" t="s">
        <v>387</v>
      </c>
      <c r="F73" s="15" t="s">
        <v>300</v>
      </c>
      <c r="G73" s="1"/>
      <c r="H73" s="2">
        <v>400000</v>
      </c>
      <c r="I73" s="52"/>
      <c r="J73" s="2">
        <v>146433.76</v>
      </c>
      <c r="K73" s="2">
        <v>146433.76</v>
      </c>
      <c r="L73" s="2">
        <v>146433.76</v>
      </c>
      <c r="M73" s="2">
        <v>146433.76</v>
      </c>
      <c r="N73" s="2">
        <v>146433.76</v>
      </c>
      <c r="O73" s="2"/>
      <c r="P73" s="2"/>
      <c r="Q73" s="2"/>
      <c r="R73" s="2"/>
      <c r="S73" s="2"/>
      <c r="T73" s="2"/>
      <c r="U73" s="2"/>
      <c r="V73" s="2">
        <v>146433.76</v>
      </c>
      <c r="W73" s="2">
        <v>146433.76</v>
      </c>
      <c r="X73" s="2">
        <v>146433.76</v>
      </c>
      <c r="Y73" s="2">
        <v>146433.76</v>
      </c>
      <c r="Z73" s="2">
        <v>146433.76</v>
      </c>
      <c r="AA73" s="2"/>
      <c r="AB73" s="2"/>
      <c r="AC73" s="2"/>
      <c r="AD73" s="2"/>
      <c r="AE73" s="2"/>
      <c r="AF73" s="2"/>
      <c r="AG73" s="4"/>
      <c r="AH73" s="2">
        <v>333000</v>
      </c>
      <c r="AI73" s="2">
        <f t="shared" ref="AI73:AI136" si="6">H73-AG73+AH73</f>
        <v>733000</v>
      </c>
      <c r="AJ73" s="2">
        <f t="shared" ref="AJ73:AJ136" si="7">SUM(I73:T73)</f>
        <v>732168.8</v>
      </c>
      <c r="AK73" s="2">
        <f t="shared" ref="AK73:AK136" si="8">SUM(U73:AF73)</f>
        <v>732168.8</v>
      </c>
      <c r="AL73" s="2">
        <f t="shared" ref="AL73:AL136" si="9">SUM(AJ73-AK73)+(AI73-AJ73)</f>
        <v>831.19999999995343</v>
      </c>
      <c r="AM73" s="2">
        <f t="shared" ref="AM73:AM136" si="10">SUM(AJ73-AK73)</f>
        <v>0</v>
      </c>
      <c r="AN73" s="2">
        <f t="shared" ref="AN73:AN136" si="11">SUM(AI73-AJ73)</f>
        <v>831.19999999995343</v>
      </c>
    </row>
    <row r="74" spans="1:40" ht="30.75" customHeight="1" x14ac:dyDescent="0.25">
      <c r="A74" s="55">
        <v>104</v>
      </c>
      <c r="B74" s="11" t="s">
        <v>40</v>
      </c>
      <c r="C74" s="6" t="s">
        <v>127</v>
      </c>
      <c r="D74" s="6" t="s">
        <v>128</v>
      </c>
      <c r="E74" s="1" t="s">
        <v>338</v>
      </c>
      <c r="F74" s="15" t="s">
        <v>299</v>
      </c>
      <c r="G74" s="1"/>
      <c r="H74" s="2">
        <v>9016.7000000000007</v>
      </c>
      <c r="I74" s="2"/>
      <c r="J74" s="2">
        <v>4306.74</v>
      </c>
      <c r="K74" s="2">
        <v>4508.3</v>
      </c>
      <c r="L74" s="2">
        <v>4508.3</v>
      </c>
      <c r="M74" s="2">
        <v>4508.3</v>
      </c>
      <c r="N74" s="2">
        <v>4508.3</v>
      </c>
      <c r="O74" s="52"/>
      <c r="P74" s="2"/>
      <c r="Q74" s="2"/>
      <c r="R74" s="2"/>
      <c r="S74" s="2"/>
      <c r="T74" s="2"/>
      <c r="U74" s="2"/>
      <c r="V74" s="2">
        <v>4306.7400000000007</v>
      </c>
      <c r="W74" s="34">
        <v>4508.2999999999993</v>
      </c>
      <c r="X74" s="2">
        <v>4508.2999999999993</v>
      </c>
      <c r="Y74" s="2">
        <v>4508.2999999999993</v>
      </c>
      <c r="Z74" s="2">
        <v>4508.2999999999993</v>
      </c>
      <c r="AA74" s="52"/>
      <c r="AB74" s="2"/>
      <c r="AC74" s="2"/>
      <c r="AD74" s="2"/>
      <c r="AE74" s="2"/>
      <c r="AF74" s="2"/>
      <c r="AG74" s="57">
        <v>4000</v>
      </c>
      <c r="AH74" s="2">
        <v>17325</v>
      </c>
      <c r="AI74" s="2">
        <f t="shared" si="6"/>
        <v>22341.7</v>
      </c>
      <c r="AJ74" s="2">
        <f t="shared" si="7"/>
        <v>22339.94</v>
      </c>
      <c r="AK74" s="2">
        <f t="shared" si="8"/>
        <v>22339.94</v>
      </c>
      <c r="AL74" s="2">
        <f t="shared" si="9"/>
        <v>1.7600000000020373</v>
      </c>
      <c r="AM74" s="2">
        <f t="shared" si="10"/>
        <v>0</v>
      </c>
      <c r="AN74" s="2">
        <f t="shared" si="11"/>
        <v>1.7600000000020373</v>
      </c>
    </row>
    <row r="75" spans="1:40" ht="30.75" customHeight="1" x14ac:dyDescent="0.25">
      <c r="A75" s="55">
        <v>105</v>
      </c>
      <c r="B75" s="11" t="s">
        <v>40</v>
      </c>
      <c r="C75" s="6" t="s">
        <v>129</v>
      </c>
      <c r="D75" s="6" t="s">
        <v>130</v>
      </c>
      <c r="E75" s="1" t="s">
        <v>351</v>
      </c>
      <c r="F75" s="15" t="s">
        <v>299</v>
      </c>
      <c r="G75" s="1"/>
      <c r="H75" s="2">
        <v>10000</v>
      </c>
      <c r="I75" s="2"/>
      <c r="J75" s="2">
        <v>2297.06</v>
      </c>
      <c r="K75" s="2">
        <v>1626.21</v>
      </c>
      <c r="L75" s="2">
        <v>1099.75</v>
      </c>
      <c r="M75" s="2">
        <v>610.27</v>
      </c>
      <c r="N75" s="2">
        <v>412.08</v>
      </c>
      <c r="O75" s="2"/>
      <c r="P75" s="2"/>
      <c r="Q75" s="2"/>
      <c r="R75" s="2"/>
      <c r="S75" s="2"/>
      <c r="T75" s="2"/>
      <c r="U75" s="2"/>
      <c r="V75" s="2">
        <v>2297.06</v>
      </c>
      <c r="W75" s="2">
        <v>1626.21</v>
      </c>
      <c r="X75" s="2">
        <v>1099.75</v>
      </c>
      <c r="Y75" s="2">
        <v>610.27</v>
      </c>
      <c r="Z75" s="2">
        <v>412.08</v>
      </c>
      <c r="AA75" s="2"/>
      <c r="AB75" s="2"/>
      <c r="AC75" s="2"/>
      <c r="AD75" s="2"/>
      <c r="AE75" s="2"/>
      <c r="AF75" s="2"/>
      <c r="AG75" s="4">
        <v>4500</v>
      </c>
      <c r="AH75" s="2">
        <v>5000</v>
      </c>
      <c r="AI75" s="2">
        <f t="shared" si="6"/>
        <v>10500</v>
      </c>
      <c r="AJ75" s="2">
        <f t="shared" si="7"/>
        <v>6045.3700000000008</v>
      </c>
      <c r="AK75" s="2">
        <f t="shared" si="8"/>
        <v>6045.3700000000008</v>
      </c>
      <c r="AL75" s="2">
        <f t="shared" si="9"/>
        <v>4454.6299999999992</v>
      </c>
      <c r="AM75" s="2">
        <f t="shared" si="10"/>
        <v>0</v>
      </c>
      <c r="AN75" s="2">
        <f t="shared" si="11"/>
        <v>4454.6299999999992</v>
      </c>
    </row>
    <row r="76" spans="1:40" ht="30.75" customHeight="1" x14ac:dyDescent="0.25">
      <c r="A76" s="55">
        <v>106</v>
      </c>
      <c r="B76" s="11" t="s">
        <v>40</v>
      </c>
      <c r="C76" s="6" t="s">
        <v>131</v>
      </c>
      <c r="D76" s="6" t="s">
        <v>132</v>
      </c>
      <c r="E76" s="1" t="s">
        <v>339</v>
      </c>
      <c r="F76" s="15" t="s">
        <v>299</v>
      </c>
      <c r="G76" s="1"/>
      <c r="H76" s="2">
        <v>16000.1</v>
      </c>
      <c r="I76" s="2"/>
      <c r="J76" s="2">
        <v>16000</v>
      </c>
      <c r="K76" s="2">
        <v>8000</v>
      </c>
      <c r="L76" s="2">
        <v>16000</v>
      </c>
      <c r="M76" s="2">
        <v>8000</v>
      </c>
      <c r="N76" s="2"/>
      <c r="O76" s="2"/>
      <c r="P76" s="2"/>
      <c r="Q76" s="2"/>
      <c r="R76" s="2"/>
      <c r="S76" s="2"/>
      <c r="T76" s="2"/>
      <c r="U76" s="2"/>
      <c r="V76" s="2">
        <v>16000</v>
      </c>
      <c r="W76" s="2">
        <v>8000</v>
      </c>
      <c r="X76" s="2">
        <v>16000</v>
      </c>
      <c r="Y76" s="2">
        <v>8000</v>
      </c>
      <c r="Z76" s="2"/>
      <c r="AA76" s="2"/>
      <c r="AB76" s="2"/>
      <c r="AC76" s="2"/>
      <c r="AD76" s="2"/>
      <c r="AE76" s="2"/>
      <c r="AF76" s="2"/>
      <c r="AG76" s="28"/>
      <c r="AH76" s="2">
        <v>40000</v>
      </c>
      <c r="AI76" s="2">
        <f t="shared" si="6"/>
        <v>56000.1</v>
      </c>
      <c r="AJ76" s="2">
        <f t="shared" si="7"/>
        <v>48000</v>
      </c>
      <c r="AK76" s="2">
        <f t="shared" si="8"/>
        <v>48000</v>
      </c>
      <c r="AL76" s="2">
        <f t="shared" si="9"/>
        <v>8000.0999999999985</v>
      </c>
      <c r="AM76" s="2">
        <f t="shared" si="10"/>
        <v>0</v>
      </c>
      <c r="AN76" s="2">
        <f t="shared" si="11"/>
        <v>8000.0999999999985</v>
      </c>
    </row>
    <row r="77" spans="1:40" ht="30.75" customHeight="1" x14ac:dyDescent="0.25">
      <c r="A77" s="55">
        <v>107</v>
      </c>
      <c r="B77" s="11" t="s">
        <v>27</v>
      </c>
      <c r="C77" s="6" t="s">
        <v>114</v>
      </c>
      <c r="D77" s="6" t="s">
        <v>115</v>
      </c>
      <c r="E77" s="1" t="s">
        <v>337</v>
      </c>
      <c r="F77" s="15" t="s">
        <v>300</v>
      </c>
      <c r="G77" s="1"/>
      <c r="H77" s="2">
        <v>639</v>
      </c>
      <c r="I77" s="2"/>
      <c r="J77" s="2"/>
      <c r="K77" s="2"/>
      <c r="L77" s="2"/>
      <c r="M77" s="2">
        <v>639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>
        <v>639</v>
      </c>
      <c r="Z77" s="2"/>
      <c r="AA77" s="2"/>
      <c r="AB77" s="2"/>
      <c r="AC77" s="2"/>
      <c r="AD77" s="2"/>
      <c r="AE77" s="2"/>
      <c r="AF77" s="2"/>
      <c r="AG77" s="28"/>
      <c r="AH77" s="2"/>
      <c r="AI77" s="2">
        <f t="shared" si="6"/>
        <v>639</v>
      </c>
      <c r="AJ77" s="2">
        <f t="shared" si="7"/>
        <v>639</v>
      </c>
      <c r="AK77" s="2">
        <f t="shared" si="8"/>
        <v>639</v>
      </c>
      <c r="AL77" s="2">
        <f t="shared" si="9"/>
        <v>0</v>
      </c>
      <c r="AM77" s="2">
        <f t="shared" si="10"/>
        <v>0</v>
      </c>
      <c r="AN77" s="2">
        <f t="shared" si="11"/>
        <v>0</v>
      </c>
    </row>
    <row r="78" spans="1:40" ht="30.75" customHeight="1" x14ac:dyDescent="0.25">
      <c r="A78" s="55">
        <v>108</v>
      </c>
      <c r="B78" s="11" t="s">
        <v>40</v>
      </c>
      <c r="C78" s="14" t="s">
        <v>51</v>
      </c>
      <c r="D78" s="20" t="s">
        <v>133</v>
      </c>
      <c r="E78" s="1" t="s">
        <v>390</v>
      </c>
      <c r="F78" s="15" t="s">
        <v>299</v>
      </c>
      <c r="G78" s="17"/>
      <c r="H78" s="2">
        <v>17000</v>
      </c>
      <c r="I78" s="2"/>
      <c r="J78" s="2"/>
      <c r="K78" s="2"/>
      <c r="L78" s="2">
        <v>17000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>
        <v>17000</v>
      </c>
      <c r="Y78" s="2"/>
      <c r="Z78" s="2"/>
      <c r="AA78" s="2"/>
      <c r="AB78" s="2"/>
      <c r="AC78" s="2"/>
      <c r="AD78" s="2"/>
      <c r="AE78" s="2"/>
      <c r="AF78" s="2"/>
      <c r="AG78" s="28"/>
      <c r="AH78" s="2"/>
      <c r="AI78" s="2">
        <f t="shared" si="6"/>
        <v>17000</v>
      </c>
      <c r="AJ78" s="2">
        <f t="shared" si="7"/>
        <v>17000</v>
      </c>
      <c r="AK78" s="2">
        <f t="shared" si="8"/>
        <v>17000</v>
      </c>
      <c r="AL78" s="2">
        <f t="shared" si="9"/>
        <v>0</v>
      </c>
      <c r="AM78" s="2">
        <f t="shared" si="10"/>
        <v>0</v>
      </c>
      <c r="AN78" s="2">
        <f t="shared" si="11"/>
        <v>0</v>
      </c>
    </row>
    <row r="79" spans="1:40" ht="30.75" customHeight="1" x14ac:dyDescent="0.25">
      <c r="A79" s="55">
        <v>109</v>
      </c>
      <c r="B79" s="11" t="s">
        <v>40</v>
      </c>
      <c r="C79" s="6" t="s">
        <v>134</v>
      </c>
      <c r="D79" s="6" t="s">
        <v>135</v>
      </c>
      <c r="E79" s="1" t="s">
        <v>391</v>
      </c>
      <c r="F79" s="15" t="s">
        <v>299</v>
      </c>
      <c r="G79" s="1"/>
      <c r="H79" s="2">
        <v>1000</v>
      </c>
      <c r="I79" s="2"/>
      <c r="J79" s="2">
        <v>473.29</v>
      </c>
      <c r="K79" s="2">
        <v>946.58</v>
      </c>
      <c r="L79" s="2"/>
      <c r="M79" s="2">
        <v>482.44</v>
      </c>
      <c r="N79" s="2">
        <v>473.29</v>
      </c>
      <c r="O79" s="2"/>
      <c r="P79" s="2"/>
      <c r="Q79" s="2"/>
      <c r="R79" s="2"/>
      <c r="S79" s="2"/>
      <c r="T79" s="2"/>
      <c r="U79" s="2"/>
      <c r="V79" s="2">
        <v>473.29</v>
      </c>
      <c r="W79" s="2">
        <v>946.58</v>
      </c>
      <c r="X79" s="2"/>
      <c r="Y79" s="2">
        <v>482.44</v>
      </c>
      <c r="Z79" s="2">
        <v>473.29</v>
      </c>
      <c r="AA79" s="2"/>
      <c r="AB79" s="2"/>
      <c r="AC79" s="2"/>
      <c r="AD79" s="2"/>
      <c r="AE79" s="2"/>
      <c r="AF79" s="2"/>
      <c r="AG79" s="28"/>
      <c r="AH79" s="2">
        <v>1400</v>
      </c>
      <c r="AI79" s="2">
        <f t="shared" si="6"/>
        <v>2400</v>
      </c>
      <c r="AJ79" s="2">
        <f t="shared" si="7"/>
        <v>2375.6000000000004</v>
      </c>
      <c r="AK79" s="2">
        <f t="shared" si="8"/>
        <v>2375.6000000000004</v>
      </c>
      <c r="AL79" s="2">
        <f t="shared" si="9"/>
        <v>24.399999999999636</v>
      </c>
      <c r="AM79" s="2">
        <f t="shared" si="10"/>
        <v>0</v>
      </c>
      <c r="AN79" s="2">
        <f t="shared" si="11"/>
        <v>24.399999999999636</v>
      </c>
    </row>
    <row r="80" spans="1:40" ht="30.75" customHeight="1" x14ac:dyDescent="0.25">
      <c r="A80" s="55">
        <v>110</v>
      </c>
      <c r="B80" s="11" t="s">
        <v>40</v>
      </c>
      <c r="C80" s="6" t="s">
        <v>51</v>
      </c>
      <c r="D80" s="6" t="s">
        <v>136</v>
      </c>
      <c r="E80" s="1" t="s">
        <v>392</v>
      </c>
      <c r="F80" s="15" t="s">
        <v>299</v>
      </c>
      <c r="G80" s="1"/>
      <c r="H80" s="2">
        <v>1000</v>
      </c>
      <c r="I80" s="2"/>
      <c r="J80" s="2">
        <v>1970</v>
      </c>
      <c r="K80" s="2">
        <v>985</v>
      </c>
      <c r="L80" s="2"/>
      <c r="M80" s="2">
        <v>985</v>
      </c>
      <c r="N80" s="2">
        <v>985</v>
      </c>
      <c r="O80" s="2"/>
      <c r="P80" s="2"/>
      <c r="Q80" s="2"/>
      <c r="R80" s="2"/>
      <c r="S80" s="2"/>
      <c r="T80" s="2"/>
      <c r="U80" s="2"/>
      <c r="V80" s="2">
        <v>1970</v>
      </c>
      <c r="W80" s="2">
        <v>985</v>
      </c>
      <c r="X80" s="2"/>
      <c r="Y80" s="2">
        <v>985</v>
      </c>
      <c r="Z80" s="2">
        <v>985</v>
      </c>
      <c r="AA80" s="2"/>
      <c r="AB80" s="2"/>
      <c r="AC80" s="2"/>
      <c r="AD80" s="2"/>
      <c r="AE80" s="2"/>
      <c r="AF80" s="2"/>
      <c r="AG80" s="28"/>
      <c r="AH80" s="2">
        <v>4915</v>
      </c>
      <c r="AI80" s="2">
        <f t="shared" si="6"/>
        <v>5915</v>
      </c>
      <c r="AJ80" s="2">
        <f t="shared" si="7"/>
        <v>4925</v>
      </c>
      <c r="AK80" s="2">
        <f t="shared" si="8"/>
        <v>4925</v>
      </c>
      <c r="AL80" s="2">
        <f t="shared" si="9"/>
        <v>990</v>
      </c>
      <c r="AM80" s="2">
        <f t="shared" si="10"/>
        <v>0</v>
      </c>
      <c r="AN80" s="2">
        <f t="shared" si="11"/>
        <v>990</v>
      </c>
    </row>
    <row r="81" spans="1:40" ht="30.75" customHeight="1" x14ac:dyDescent="0.25">
      <c r="A81" s="55">
        <v>111</v>
      </c>
      <c r="B81" s="11" t="s">
        <v>40</v>
      </c>
      <c r="C81" s="6" t="s">
        <v>137</v>
      </c>
      <c r="D81" s="6" t="s">
        <v>138</v>
      </c>
      <c r="E81" s="1" t="s">
        <v>328</v>
      </c>
      <c r="F81" s="15" t="s">
        <v>299</v>
      </c>
      <c r="G81" s="17"/>
      <c r="H81" s="2">
        <v>10</v>
      </c>
      <c r="I81" s="2"/>
      <c r="J81" s="2"/>
      <c r="K81" s="2"/>
      <c r="L81" s="2"/>
      <c r="M81" s="2"/>
      <c r="N81" s="2">
        <v>1473.15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4">
        <v>9.9</v>
      </c>
      <c r="AH81" s="2">
        <v>1473.05</v>
      </c>
      <c r="AI81" s="2">
        <f t="shared" si="6"/>
        <v>1473.1499999999999</v>
      </c>
      <c r="AJ81" s="2">
        <f t="shared" si="7"/>
        <v>1473.15</v>
      </c>
      <c r="AK81" s="2">
        <f t="shared" si="8"/>
        <v>0</v>
      </c>
      <c r="AL81" s="2">
        <f t="shared" si="9"/>
        <v>1473.1499999999999</v>
      </c>
      <c r="AM81" s="2">
        <f t="shared" si="10"/>
        <v>1473.15</v>
      </c>
      <c r="AN81" s="2">
        <f t="shared" si="11"/>
        <v>-2.2737367544323206E-13</v>
      </c>
    </row>
    <row r="82" spans="1:40" ht="30.75" customHeight="1" x14ac:dyDescent="0.25">
      <c r="A82" s="55">
        <v>112</v>
      </c>
      <c r="B82" s="11" t="s">
        <v>40</v>
      </c>
      <c r="C82" s="14" t="s">
        <v>139</v>
      </c>
      <c r="D82" s="6" t="s">
        <v>140</v>
      </c>
      <c r="E82" s="1" t="s">
        <v>393</v>
      </c>
      <c r="F82" s="15" t="s">
        <v>299</v>
      </c>
      <c r="G82" s="1"/>
      <c r="H82" s="2">
        <v>10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8"/>
      <c r="AH82" s="2"/>
      <c r="AI82" s="2">
        <f t="shared" si="6"/>
        <v>10</v>
      </c>
      <c r="AJ82" s="2">
        <f t="shared" si="7"/>
        <v>0</v>
      </c>
      <c r="AK82" s="2">
        <f t="shared" si="8"/>
        <v>0</v>
      </c>
      <c r="AL82" s="2">
        <f t="shared" si="9"/>
        <v>10</v>
      </c>
      <c r="AM82" s="2">
        <f t="shared" si="10"/>
        <v>0</v>
      </c>
      <c r="AN82" s="2">
        <f t="shared" si="11"/>
        <v>10</v>
      </c>
    </row>
    <row r="83" spans="1:40" ht="30.75" customHeight="1" x14ac:dyDescent="0.25">
      <c r="A83" s="55">
        <v>113</v>
      </c>
      <c r="B83" s="11" t="s">
        <v>40</v>
      </c>
      <c r="C83" s="14" t="s">
        <v>139</v>
      </c>
      <c r="D83" s="6" t="s">
        <v>141</v>
      </c>
      <c r="E83" s="1" t="s">
        <v>326</v>
      </c>
      <c r="F83" s="15" t="s">
        <v>299</v>
      </c>
      <c r="G83" s="1"/>
      <c r="H83" s="2">
        <v>10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8"/>
      <c r="AH83" s="2"/>
      <c r="AI83" s="2">
        <f t="shared" si="6"/>
        <v>10</v>
      </c>
      <c r="AJ83" s="2">
        <f t="shared" si="7"/>
        <v>0</v>
      </c>
      <c r="AK83" s="2">
        <f t="shared" si="8"/>
        <v>0</v>
      </c>
      <c r="AL83" s="2">
        <f t="shared" si="9"/>
        <v>10</v>
      </c>
      <c r="AM83" s="2">
        <f t="shared" si="10"/>
        <v>0</v>
      </c>
      <c r="AN83" s="2">
        <f t="shared" si="11"/>
        <v>10</v>
      </c>
    </row>
    <row r="84" spans="1:40" ht="31.5" customHeight="1" x14ac:dyDescent="0.25">
      <c r="A84" s="55">
        <v>114</v>
      </c>
      <c r="B84" s="11" t="s">
        <v>40</v>
      </c>
      <c r="C84" s="10" t="s">
        <v>139</v>
      </c>
      <c r="D84" s="6" t="s">
        <v>142</v>
      </c>
      <c r="E84" s="1" t="s">
        <v>394</v>
      </c>
      <c r="F84" s="15" t="s">
        <v>299</v>
      </c>
      <c r="G84" s="1"/>
      <c r="H84" s="2">
        <v>10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4"/>
      <c r="AH84" s="2"/>
      <c r="AI84" s="2">
        <f t="shared" si="6"/>
        <v>10</v>
      </c>
      <c r="AJ84" s="2">
        <f t="shared" si="7"/>
        <v>0</v>
      </c>
      <c r="AK84" s="2">
        <f t="shared" si="8"/>
        <v>0</v>
      </c>
      <c r="AL84" s="2">
        <f t="shared" si="9"/>
        <v>10</v>
      </c>
      <c r="AM84" s="2">
        <f t="shared" si="10"/>
        <v>0</v>
      </c>
      <c r="AN84" s="2">
        <f t="shared" si="11"/>
        <v>10</v>
      </c>
    </row>
    <row r="85" spans="1:40" ht="30.75" customHeight="1" x14ac:dyDescent="0.25">
      <c r="A85" s="55">
        <v>115</v>
      </c>
      <c r="B85" s="11" t="s">
        <v>40</v>
      </c>
      <c r="C85" s="6" t="s">
        <v>101</v>
      </c>
      <c r="D85" s="6" t="s">
        <v>102</v>
      </c>
      <c r="E85" s="1" t="s">
        <v>336</v>
      </c>
      <c r="F85" s="15" t="s">
        <v>300</v>
      </c>
      <c r="G85" s="1"/>
      <c r="H85" s="2">
        <v>3000</v>
      </c>
      <c r="I85" s="2"/>
      <c r="J85" s="2"/>
      <c r="K85" s="2">
        <v>1369.5</v>
      </c>
      <c r="L85" s="2"/>
      <c r="M85" s="2">
        <v>913</v>
      </c>
      <c r="N85" s="2"/>
      <c r="O85" s="2"/>
      <c r="P85" s="2"/>
      <c r="Q85" s="2"/>
      <c r="R85" s="2"/>
      <c r="S85" s="2"/>
      <c r="T85" s="2"/>
      <c r="U85" s="2"/>
      <c r="V85" s="2"/>
      <c r="W85" s="2">
        <v>1369.5</v>
      </c>
      <c r="X85" s="2"/>
      <c r="Y85" s="2">
        <v>913</v>
      </c>
      <c r="Z85" s="2"/>
      <c r="AA85" s="2"/>
      <c r="AB85" s="2"/>
      <c r="AC85" s="2"/>
      <c r="AD85" s="2"/>
      <c r="AE85" s="2"/>
      <c r="AF85" s="2"/>
      <c r="AG85" s="28"/>
      <c r="AH85" s="2"/>
      <c r="AI85" s="2">
        <f t="shared" si="6"/>
        <v>3000</v>
      </c>
      <c r="AJ85" s="2">
        <f t="shared" si="7"/>
        <v>2282.5</v>
      </c>
      <c r="AK85" s="2">
        <f t="shared" si="8"/>
        <v>2282.5</v>
      </c>
      <c r="AL85" s="2">
        <f t="shared" si="9"/>
        <v>717.5</v>
      </c>
      <c r="AM85" s="2">
        <f t="shared" si="10"/>
        <v>0</v>
      </c>
      <c r="AN85" s="2">
        <f t="shared" si="11"/>
        <v>717.5</v>
      </c>
    </row>
    <row r="86" spans="1:40" ht="30.75" customHeight="1" x14ac:dyDescent="0.25">
      <c r="A86" s="55">
        <v>116</v>
      </c>
      <c r="B86" s="11" t="s">
        <v>40</v>
      </c>
      <c r="C86" s="6" t="s">
        <v>65</v>
      </c>
      <c r="D86" s="6" t="s">
        <v>64</v>
      </c>
      <c r="E86" s="1"/>
      <c r="F86" s="15" t="s">
        <v>305</v>
      </c>
      <c r="G86" s="1"/>
      <c r="H86" s="2">
        <v>1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4">
        <v>1</v>
      </c>
      <c r="AH86" s="2"/>
      <c r="AI86" s="2">
        <f t="shared" si="6"/>
        <v>0</v>
      </c>
      <c r="AJ86" s="2">
        <f t="shared" si="7"/>
        <v>0</v>
      </c>
      <c r="AK86" s="2">
        <f t="shared" si="8"/>
        <v>0</v>
      </c>
      <c r="AL86" s="2">
        <f t="shared" si="9"/>
        <v>0</v>
      </c>
      <c r="AM86" s="2">
        <f t="shared" si="10"/>
        <v>0</v>
      </c>
      <c r="AN86" s="2">
        <f t="shared" si="11"/>
        <v>0</v>
      </c>
    </row>
    <row r="87" spans="1:40" ht="31.5" customHeight="1" x14ac:dyDescent="0.25">
      <c r="A87" s="55">
        <v>117</v>
      </c>
      <c r="B87" s="11" t="s">
        <v>40</v>
      </c>
      <c r="C87" s="31" t="s">
        <v>63</v>
      </c>
      <c r="D87" s="6" t="s">
        <v>64</v>
      </c>
      <c r="E87" s="1"/>
      <c r="F87" s="15" t="s">
        <v>303</v>
      </c>
      <c r="G87" s="1"/>
      <c r="H87" s="25">
        <v>1</v>
      </c>
      <c r="I87" s="2"/>
      <c r="J87" s="4"/>
      <c r="K87" s="2"/>
      <c r="L87" s="2"/>
      <c r="M87" s="2"/>
      <c r="N87" s="58"/>
      <c r="O87" s="2"/>
      <c r="P87" s="2"/>
      <c r="Q87" s="2"/>
      <c r="R87" s="2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3"/>
      <c r="AF87" s="2"/>
      <c r="AG87" s="28"/>
      <c r="AH87" s="2"/>
      <c r="AI87" s="2">
        <f t="shared" si="6"/>
        <v>1</v>
      </c>
      <c r="AJ87" s="2">
        <f t="shared" si="7"/>
        <v>0</v>
      </c>
      <c r="AK87" s="2">
        <f t="shared" si="8"/>
        <v>0</v>
      </c>
      <c r="AL87" s="2">
        <f t="shared" si="9"/>
        <v>1</v>
      </c>
      <c r="AM87" s="2">
        <f t="shared" si="10"/>
        <v>0</v>
      </c>
      <c r="AN87" s="2">
        <f t="shared" si="11"/>
        <v>1</v>
      </c>
    </row>
    <row r="88" spans="1:40" ht="31.5" customHeight="1" x14ac:dyDescent="0.25">
      <c r="A88" s="55">
        <v>118</v>
      </c>
      <c r="B88" s="11" t="s">
        <v>40</v>
      </c>
      <c r="C88" s="6" t="s">
        <v>63</v>
      </c>
      <c r="D88" s="6" t="s">
        <v>64</v>
      </c>
      <c r="E88" s="1"/>
      <c r="F88" s="15" t="s">
        <v>304</v>
      </c>
      <c r="G88" s="1"/>
      <c r="H88" s="25">
        <v>1</v>
      </c>
      <c r="I88" s="2"/>
      <c r="J88" s="4"/>
      <c r="K88" s="2"/>
      <c r="L88" s="2"/>
      <c r="M88" s="2"/>
      <c r="N88" s="2"/>
      <c r="O88" s="2"/>
      <c r="P88" s="2"/>
      <c r="Q88" s="2"/>
      <c r="R88" s="2"/>
      <c r="S88" s="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3"/>
      <c r="AF88" s="2"/>
      <c r="AG88" s="28"/>
      <c r="AH88" s="2"/>
      <c r="AI88" s="2">
        <f t="shared" si="6"/>
        <v>1</v>
      </c>
      <c r="AJ88" s="2">
        <f t="shared" si="7"/>
        <v>0</v>
      </c>
      <c r="AK88" s="2">
        <f t="shared" si="8"/>
        <v>0</v>
      </c>
      <c r="AL88" s="2">
        <f t="shared" si="9"/>
        <v>1</v>
      </c>
      <c r="AM88" s="2">
        <f t="shared" si="10"/>
        <v>0</v>
      </c>
      <c r="AN88" s="2">
        <f t="shared" si="11"/>
        <v>1</v>
      </c>
    </row>
    <row r="89" spans="1:40" ht="31.5" customHeight="1" x14ac:dyDescent="0.25">
      <c r="A89" s="55">
        <v>119</v>
      </c>
      <c r="B89" s="11" t="s">
        <v>40</v>
      </c>
      <c r="C89" s="6" t="s">
        <v>143</v>
      </c>
      <c r="D89" s="6" t="s">
        <v>64</v>
      </c>
      <c r="E89" s="1"/>
      <c r="F89" s="15" t="s">
        <v>300</v>
      </c>
      <c r="G89" s="1"/>
      <c r="H89" s="25">
        <v>33348.449999999997</v>
      </c>
      <c r="I89" s="2"/>
      <c r="J89" s="25">
        <v>26846.76</v>
      </c>
      <c r="K89" s="2"/>
      <c r="L89" s="2">
        <v>15358.06</v>
      </c>
      <c r="M89" s="2"/>
      <c r="N89" s="2">
        <v>35849.35</v>
      </c>
      <c r="O89" s="2"/>
      <c r="P89" s="2"/>
      <c r="Q89" s="2">
        <v>17162.77</v>
      </c>
      <c r="R89" s="2"/>
      <c r="S89" s="3"/>
      <c r="T89" s="2"/>
      <c r="U89" s="2"/>
      <c r="V89" s="2">
        <f>26846.76</f>
        <v>26846.76</v>
      </c>
      <c r="W89" s="2"/>
      <c r="X89" s="2">
        <v>472.64</v>
      </c>
      <c r="Y89" s="2"/>
      <c r="Z89" s="2">
        <v>34689.58</v>
      </c>
      <c r="AA89" s="34"/>
      <c r="AB89" s="2"/>
      <c r="AC89" s="2">
        <f>16560.32+2354.26+41.47+560.98</f>
        <v>19517.030000000002</v>
      </c>
      <c r="AD89" s="2"/>
      <c r="AE89" s="3"/>
      <c r="AF89" s="2"/>
      <c r="AG89" s="57">
        <v>33347.449999999997</v>
      </c>
      <c r="AH89" s="2">
        <v>95216.94</v>
      </c>
      <c r="AI89" s="2">
        <f t="shared" si="6"/>
        <v>95217.94</v>
      </c>
      <c r="AJ89" s="2">
        <f t="shared" si="7"/>
        <v>95216.94</v>
      </c>
      <c r="AK89" s="2">
        <f t="shared" si="8"/>
        <v>81526.009999999995</v>
      </c>
      <c r="AL89" s="2">
        <f t="shared" si="9"/>
        <v>13691.930000000008</v>
      </c>
      <c r="AM89" s="2">
        <f t="shared" si="10"/>
        <v>13690.930000000008</v>
      </c>
      <c r="AN89" s="2">
        <f t="shared" si="11"/>
        <v>1</v>
      </c>
    </row>
    <row r="90" spans="1:40" s="24" customFormat="1" ht="31.5" customHeight="1" x14ac:dyDescent="0.25">
      <c r="A90" s="55">
        <v>127</v>
      </c>
      <c r="B90" s="11" t="s">
        <v>27</v>
      </c>
      <c r="C90" s="6" t="s">
        <v>112</v>
      </c>
      <c r="D90" s="6" t="s">
        <v>113</v>
      </c>
      <c r="E90" s="11" t="s">
        <v>350</v>
      </c>
      <c r="F90" s="15" t="s">
        <v>299</v>
      </c>
      <c r="G90" s="11"/>
      <c r="H90" s="25">
        <v>17192.580000000002</v>
      </c>
      <c r="I90" s="2"/>
      <c r="J90" s="2">
        <v>17192.580000000002</v>
      </c>
      <c r="K90" s="2"/>
      <c r="L90" s="2"/>
      <c r="M90" s="22"/>
      <c r="N90" s="2"/>
      <c r="O90" s="2"/>
      <c r="P90" s="2"/>
      <c r="Q90" s="2"/>
      <c r="R90" s="22"/>
      <c r="S90" s="2"/>
      <c r="T90" s="2"/>
      <c r="U90" s="2"/>
      <c r="V90" s="2">
        <v>17192.580000000002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8"/>
      <c r="AH90" s="2"/>
      <c r="AI90" s="2">
        <f t="shared" si="6"/>
        <v>17192.580000000002</v>
      </c>
      <c r="AJ90" s="2">
        <f t="shared" si="7"/>
        <v>17192.580000000002</v>
      </c>
      <c r="AK90" s="2">
        <f t="shared" si="8"/>
        <v>17192.580000000002</v>
      </c>
      <c r="AL90" s="2">
        <f t="shared" si="9"/>
        <v>0</v>
      </c>
      <c r="AM90" s="2">
        <f t="shared" si="10"/>
        <v>0</v>
      </c>
      <c r="AN90" s="2">
        <f t="shared" si="11"/>
        <v>0</v>
      </c>
    </row>
    <row r="91" spans="1:40" ht="30.75" customHeight="1" x14ac:dyDescent="0.25">
      <c r="A91" s="55">
        <v>128</v>
      </c>
      <c r="B91" s="11" t="s">
        <v>40</v>
      </c>
      <c r="C91" s="6" t="s">
        <v>101</v>
      </c>
      <c r="D91" s="6" t="s">
        <v>102</v>
      </c>
      <c r="E91" s="11" t="s">
        <v>336</v>
      </c>
      <c r="F91" s="15" t="s">
        <v>299</v>
      </c>
      <c r="G91" s="1"/>
      <c r="H91" s="2">
        <v>3000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4">
        <v>3000</v>
      </c>
      <c r="AH91" s="2"/>
      <c r="AI91" s="2">
        <f t="shared" si="6"/>
        <v>0</v>
      </c>
      <c r="AJ91" s="2">
        <f t="shared" si="7"/>
        <v>0</v>
      </c>
      <c r="AK91" s="2">
        <f t="shared" si="8"/>
        <v>0</v>
      </c>
      <c r="AL91" s="2">
        <f t="shared" si="9"/>
        <v>0</v>
      </c>
      <c r="AM91" s="2">
        <f t="shared" si="10"/>
        <v>0</v>
      </c>
      <c r="AN91" s="2">
        <f t="shared" si="11"/>
        <v>0</v>
      </c>
    </row>
    <row r="92" spans="1:40" ht="30.75" customHeight="1" x14ac:dyDescent="0.25">
      <c r="A92" s="55">
        <v>129</v>
      </c>
      <c r="B92" s="48" t="s">
        <v>27</v>
      </c>
      <c r="C92" s="6" t="s">
        <v>55</v>
      </c>
      <c r="D92" s="6" t="s">
        <v>56</v>
      </c>
      <c r="E92" s="11" t="s">
        <v>327</v>
      </c>
      <c r="F92" s="15" t="s">
        <v>300</v>
      </c>
      <c r="G92" s="1"/>
      <c r="H92" s="2">
        <v>40741.43</v>
      </c>
      <c r="I92" s="2"/>
      <c r="J92" s="2">
        <v>40741.43</v>
      </c>
      <c r="K92" s="2"/>
      <c r="L92" s="2"/>
      <c r="M92" s="2"/>
      <c r="N92" s="4"/>
      <c r="O92" s="52"/>
      <c r="P92" s="2"/>
      <c r="Q92" s="2"/>
      <c r="R92" s="2"/>
      <c r="S92" s="2"/>
      <c r="T92" s="2"/>
      <c r="U92" s="2"/>
      <c r="V92" s="2">
        <v>40741.43</v>
      </c>
      <c r="W92" s="2"/>
      <c r="X92" s="2"/>
      <c r="Y92" s="2"/>
      <c r="Z92" s="2"/>
      <c r="AA92" s="52"/>
      <c r="AB92" s="2"/>
      <c r="AC92" s="2"/>
      <c r="AD92" s="2"/>
      <c r="AE92" s="2"/>
      <c r="AF92" s="2"/>
      <c r="AG92" s="28"/>
      <c r="AH92" s="2"/>
      <c r="AI92" s="2">
        <f t="shared" si="6"/>
        <v>40741.43</v>
      </c>
      <c r="AJ92" s="2">
        <f t="shared" si="7"/>
        <v>40741.43</v>
      </c>
      <c r="AK92" s="2">
        <f t="shared" si="8"/>
        <v>40741.43</v>
      </c>
      <c r="AL92" s="2">
        <f t="shared" si="9"/>
        <v>0</v>
      </c>
      <c r="AM92" s="2">
        <f t="shared" si="10"/>
        <v>0</v>
      </c>
      <c r="AN92" s="2">
        <f t="shared" si="11"/>
        <v>0</v>
      </c>
    </row>
    <row r="93" spans="1:40" ht="30.75" customHeight="1" x14ac:dyDescent="0.25">
      <c r="A93" s="55">
        <v>130</v>
      </c>
      <c r="B93" s="48" t="s">
        <v>27</v>
      </c>
      <c r="C93" s="15" t="s">
        <v>55</v>
      </c>
      <c r="D93" s="38" t="s">
        <v>56</v>
      </c>
      <c r="E93" s="1" t="s">
        <v>327</v>
      </c>
      <c r="F93" s="15" t="s">
        <v>300</v>
      </c>
      <c r="G93" s="1"/>
      <c r="H93" s="2">
        <v>61998.11</v>
      </c>
      <c r="I93" s="2"/>
      <c r="J93" s="2">
        <v>61998.11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61998.11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8"/>
      <c r="AH93" s="2"/>
      <c r="AI93" s="2">
        <f t="shared" si="6"/>
        <v>61998.11</v>
      </c>
      <c r="AJ93" s="2">
        <f t="shared" si="7"/>
        <v>61998.11</v>
      </c>
      <c r="AK93" s="2">
        <f t="shared" si="8"/>
        <v>61998.11</v>
      </c>
      <c r="AL93" s="2">
        <f t="shared" si="9"/>
        <v>0</v>
      </c>
      <c r="AM93" s="2">
        <f t="shared" si="10"/>
        <v>0</v>
      </c>
      <c r="AN93" s="2">
        <f t="shared" si="11"/>
        <v>0</v>
      </c>
    </row>
    <row r="94" spans="1:40" ht="30.75" customHeight="1" x14ac:dyDescent="0.25">
      <c r="A94" s="55">
        <v>131</v>
      </c>
      <c r="B94" s="11" t="s">
        <v>27</v>
      </c>
      <c r="C94" s="9" t="s">
        <v>144</v>
      </c>
      <c r="D94" s="6" t="s">
        <v>37</v>
      </c>
      <c r="E94" s="1" t="s">
        <v>368</v>
      </c>
      <c r="F94" s="15" t="s">
        <v>299</v>
      </c>
      <c r="G94" s="1"/>
      <c r="H94" s="2">
        <v>900</v>
      </c>
      <c r="I94" s="2"/>
      <c r="J94" s="2">
        <v>900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900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8"/>
      <c r="AH94" s="2"/>
      <c r="AI94" s="2">
        <f t="shared" si="6"/>
        <v>900</v>
      </c>
      <c r="AJ94" s="2">
        <f t="shared" si="7"/>
        <v>900</v>
      </c>
      <c r="AK94" s="2">
        <f t="shared" si="8"/>
        <v>900</v>
      </c>
      <c r="AL94" s="2">
        <f t="shared" si="9"/>
        <v>0</v>
      </c>
      <c r="AM94" s="2">
        <f t="shared" si="10"/>
        <v>0</v>
      </c>
      <c r="AN94" s="2">
        <f t="shared" si="11"/>
        <v>0</v>
      </c>
    </row>
    <row r="95" spans="1:40" ht="30.75" customHeight="1" x14ac:dyDescent="0.25">
      <c r="A95" s="55">
        <v>132</v>
      </c>
      <c r="B95" s="11" t="s">
        <v>40</v>
      </c>
      <c r="C95" s="15" t="s">
        <v>65</v>
      </c>
      <c r="D95" s="38" t="s">
        <v>64</v>
      </c>
      <c r="E95" s="1"/>
      <c r="F95" s="15" t="s">
        <v>306</v>
      </c>
      <c r="G95" s="1"/>
      <c r="H95" s="2">
        <v>1131265.5</v>
      </c>
      <c r="I95" s="2"/>
      <c r="J95" s="2">
        <v>2259259.0499999998</v>
      </c>
      <c r="K95" s="2">
        <v>1167000.26</v>
      </c>
      <c r="L95" s="2">
        <v>1145790.7</v>
      </c>
      <c r="M95" s="2">
        <v>1137291.1100000001</v>
      </c>
      <c r="N95" s="2">
        <v>1140862.51</v>
      </c>
      <c r="O95" s="2">
        <v>1886166.51</v>
      </c>
      <c r="P95" s="2">
        <v>2026600.47</v>
      </c>
      <c r="Q95" s="2"/>
      <c r="R95" s="2"/>
      <c r="S95" s="2"/>
      <c r="T95" s="2"/>
      <c r="U95" s="2"/>
      <c r="V95" s="2"/>
      <c r="W95" s="2">
        <v>2290741.0299999998</v>
      </c>
      <c r="X95" s="2">
        <f>3387632.26-1110222.35-583.27-565.64</f>
        <v>2276260.9999999995</v>
      </c>
      <c r="Y95" s="2">
        <f>1012.87+89.97+142.7+337.27+345.9+204.64+394.55+2308.36+45+157.46+1125257.57</f>
        <v>1130296.29</v>
      </c>
      <c r="Z95" s="2">
        <f>225.03+565.64+736.47+264.39+1779.83+565.64+736.47+264.39+264.39+665.44+225.03+264.39+845.55+264.39+789.1+2708.55+1807.38+21.33+1986.12+35.56+1129713.77-736.47-1789.96-567.76-565.64-264.39</f>
        <v>1140804.6400000004</v>
      </c>
      <c r="AA95" s="2">
        <f>1119766.32+9418.67+528.78+225.03+1425.67+37.51+2958.73+671.68+394.55+89.99+1123.5+396.53+396.53+528.78+225.03+264.39+35.56+450.06+1161.28+1161.28+233.3+1850136.91+21125.25+1850.55-1129713.77-396.53</f>
        <v>1884495.5799999998</v>
      </c>
      <c r="AB95" s="2">
        <f>1976646.91+1040.68+34749.84+22546.19</f>
        <v>2034983.6199999999</v>
      </c>
      <c r="AC95" s="2">
        <f>30+468.08+71.72+213.31+118.68+213.31+213.31+217.52+217.52+1957.68+213.31+607.86+237.95+461.61+139.26+213.31-213.31</f>
        <v>5381.12</v>
      </c>
      <c r="AD95" s="2"/>
      <c r="AE95" s="2"/>
      <c r="AF95" s="2"/>
      <c r="AG95" s="4">
        <v>1131264.5</v>
      </c>
      <c r="AH95" s="2">
        <v>10762970.609999999</v>
      </c>
      <c r="AI95" s="2">
        <f t="shared" si="6"/>
        <v>10762971.609999999</v>
      </c>
      <c r="AJ95" s="2">
        <f t="shared" si="7"/>
        <v>10762970.610000001</v>
      </c>
      <c r="AK95" s="2">
        <f t="shared" si="8"/>
        <v>10762963.279999997</v>
      </c>
      <c r="AL95" s="2">
        <f t="shared" si="9"/>
        <v>8.330000001937151</v>
      </c>
      <c r="AM95" s="2">
        <f t="shared" si="10"/>
        <v>7.3300000037997961</v>
      </c>
      <c r="AN95" s="2">
        <f t="shared" si="11"/>
        <v>0.99999999813735485</v>
      </c>
    </row>
    <row r="96" spans="1:40" ht="30.75" customHeight="1" x14ac:dyDescent="0.25">
      <c r="A96" s="55">
        <v>133</v>
      </c>
      <c r="B96" s="11" t="s">
        <v>40</v>
      </c>
      <c r="C96" s="9" t="s">
        <v>65</v>
      </c>
      <c r="D96" s="6" t="s">
        <v>64</v>
      </c>
      <c r="E96" s="1"/>
      <c r="F96" s="15" t="s">
        <v>306</v>
      </c>
      <c r="G96" s="1"/>
      <c r="H96" s="2">
        <v>114241.60000000001</v>
      </c>
      <c r="I96" s="2"/>
      <c r="J96" s="2">
        <v>229117.01</v>
      </c>
      <c r="K96" s="2">
        <v>118878.65</v>
      </c>
      <c r="L96" s="2">
        <v>116799.17</v>
      </c>
      <c r="M96" s="2">
        <v>115901.43</v>
      </c>
      <c r="N96" s="2">
        <v>116840.34</v>
      </c>
      <c r="O96" s="2">
        <v>169884.62</v>
      </c>
      <c r="P96" s="2">
        <v>168100.41</v>
      </c>
      <c r="Q96" s="2"/>
      <c r="R96" s="2"/>
      <c r="S96" s="2"/>
      <c r="T96" s="2"/>
      <c r="U96" s="2"/>
      <c r="V96" s="2"/>
      <c r="W96" s="2">
        <f>114150.48+4503.14+113706.55</f>
        <v>232360.16999999998</v>
      </c>
      <c r="X96" s="2">
        <f>114043.82+113125.5+1008.95+116799.17-113706.55</f>
        <v>231270.89</v>
      </c>
      <c r="Y96" s="2">
        <f>213.31+132.2+113671.97</f>
        <v>114017.48</v>
      </c>
      <c r="Z96" s="2">
        <f>1841.28+84.81+115258.55</f>
        <v>117184.64</v>
      </c>
      <c r="AA96" s="2">
        <f>671.68+303.37+606.74+168118.82+337.27</f>
        <v>170037.88</v>
      </c>
      <c r="AB96" s="2">
        <f>166502.92+337.27</f>
        <v>166840.19</v>
      </c>
      <c r="AC96" s="2">
        <f>910.11+394.55+910.11+225.03+337.27-910.11</f>
        <v>1866.96</v>
      </c>
      <c r="AD96" s="2"/>
      <c r="AE96" s="2"/>
      <c r="AF96" s="2"/>
      <c r="AG96" s="57">
        <v>114240.6</v>
      </c>
      <c r="AH96" s="2">
        <v>1035521.63</v>
      </c>
      <c r="AI96" s="2">
        <f t="shared" si="6"/>
        <v>1035522.63</v>
      </c>
      <c r="AJ96" s="2">
        <f t="shared" si="7"/>
        <v>1035521.63</v>
      </c>
      <c r="AK96" s="2">
        <f t="shared" si="8"/>
        <v>1033578.21</v>
      </c>
      <c r="AL96" s="2">
        <f t="shared" si="9"/>
        <v>1944.4200000000419</v>
      </c>
      <c r="AM96" s="2">
        <f t="shared" si="10"/>
        <v>1943.4200000000419</v>
      </c>
      <c r="AN96" s="2">
        <f t="shared" si="11"/>
        <v>1</v>
      </c>
    </row>
    <row r="97" spans="1:40" ht="30.75" customHeight="1" x14ac:dyDescent="0.25">
      <c r="A97" s="55">
        <v>134</v>
      </c>
      <c r="B97" s="11" t="s">
        <v>40</v>
      </c>
      <c r="C97" s="28" t="s">
        <v>65</v>
      </c>
      <c r="D97" s="31" t="s">
        <v>64</v>
      </c>
      <c r="E97" s="1"/>
      <c r="F97" s="15" t="s">
        <v>306</v>
      </c>
      <c r="G97" s="1"/>
      <c r="H97" s="2">
        <v>159813.84</v>
      </c>
      <c r="I97" s="2"/>
      <c r="J97" s="2">
        <v>319591.90000000002</v>
      </c>
      <c r="K97" s="2">
        <v>182617.62</v>
      </c>
      <c r="L97" s="2">
        <v>164024.54</v>
      </c>
      <c r="M97" s="2">
        <v>164274.29</v>
      </c>
      <c r="N97" s="2"/>
      <c r="O97" s="2">
        <f>164339.4+457005.4</f>
        <v>621344.80000000005</v>
      </c>
      <c r="P97" s="2">
        <v>319334.23</v>
      </c>
      <c r="Q97" s="2"/>
      <c r="R97" s="2"/>
      <c r="S97" s="2"/>
      <c r="T97" s="2"/>
      <c r="U97" s="2"/>
      <c r="V97" s="2"/>
      <c r="W97" s="2">
        <f>158355.69+280.87+158498+157174.51</f>
        <v>474309.07</v>
      </c>
      <c r="X97" s="2">
        <f>157455.38+750.68+162413.32-157174.51-35.58</f>
        <v>163409.29</v>
      </c>
      <c r="Y97" s="2">
        <v>177657.94</v>
      </c>
      <c r="Z97" s="2">
        <f>960.55+1145.23+1106.46-960.55-1145.23</f>
        <v>1106.4599999999996</v>
      </c>
      <c r="AA97" s="2">
        <f>163627.84+355.78+355.78+452366.3+2255.43</f>
        <v>618961.13</v>
      </c>
      <c r="AB97" s="2">
        <f>249.03+4162.5+478.33</f>
        <v>4889.8599999999997</v>
      </c>
      <c r="AC97" s="2">
        <f>753.81+313903.58+1473.86+1159.09+1473.76+158.47+156.43+1564.27+355.78+2379.51+2643.9+489.42+2811.42+394.91+225.03+394.91+264.39-1564.27-1473.86-156.43</f>
        <v>327407.98000000004</v>
      </c>
      <c r="AD97" s="2"/>
      <c r="AE97" s="2"/>
      <c r="AF97" s="2"/>
      <c r="AG97" s="57">
        <v>159812.84</v>
      </c>
      <c r="AH97" s="2">
        <v>1771187.38</v>
      </c>
      <c r="AI97" s="2">
        <f t="shared" si="6"/>
        <v>1771188.38</v>
      </c>
      <c r="AJ97" s="2">
        <f t="shared" si="7"/>
        <v>1771187.3800000001</v>
      </c>
      <c r="AK97" s="2">
        <f t="shared" si="8"/>
        <v>1767741.7300000002</v>
      </c>
      <c r="AL97" s="2">
        <f t="shared" si="9"/>
        <v>3446.649999999674</v>
      </c>
      <c r="AM97" s="2">
        <f t="shared" si="10"/>
        <v>3445.6499999999069</v>
      </c>
      <c r="AN97" s="2">
        <f t="shared" si="11"/>
        <v>0.99999999976716936</v>
      </c>
    </row>
    <row r="98" spans="1:40" ht="30.75" customHeight="1" x14ac:dyDescent="0.25">
      <c r="A98" s="55">
        <v>136</v>
      </c>
      <c r="B98" s="11" t="s">
        <v>27</v>
      </c>
      <c r="C98" s="15" t="s">
        <v>88</v>
      </c>
      <c r="D98" s="6" t="s">
        <v>89</v>
      </c>
      <c r="E98" s="1" t="s">
        <v>380</v>
      </c>
      <c r="F98" s="15" t="s">
        <v>299</v>
      </c>
      <c r="G98" s="1"/>
      <c r="H98" s="2">
        <v>2810.3</v>
      </c>
      <c r="I98" s="2"/>
      <c r="J98" s="2">
        <v>2810.3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2810.3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4"/>
      <c r="AH98" s="2"/>
      <c r="AI98" s="2">
        <f t="shared" si="6"/>
        <v>2810.3</v>
      </c>
      <c r="AJ98" s="2">
        <f t="shared" si="7"/>
        <v>2810.3</v>
      </c>
      <c r="AK98" s="2">
        <f t="shared" si="8"/>
        <v>2810.3</v>
      </c>
      <c r="AL98" s="2">
        <f t="shared" si="9"/>
        <v>0</v>
      </c>
      <c r="AM98" s="2">
        <f t="shared" si="10"/>
        <v>0</v>
      </c>
      <c r="AN98" s="2">
        <f t="shared" si="11"/>
        <v>0</v>
      </c>
    </row>
    <row r="99" spans="1:40" ht="30.75" customHeight="1" x14ac:dyDescent="0.25">
      <c r="A99" s="63">
        <v>140</v>
      </c>
      <c r="B99" s="11" t="s">
        <v>40</v>
      </c>
      <c r="C99" s="9" t="s">
        <v>145</v>
      </c>
      <c r="D99" s="6" t="s">
        <v>57</v>
      </c>
      <c r="E99" s="1"/>
      <c r="F99" s="15" t="s">
        <v>303</v>
      </c>
      <c r="G99" s="1"/>
      <c r="H99" s="2">
        <v>1</v>
      </c>
      <c r="I99" s="2"/>
      <c r="J99" s="2"/>
      <c r="K99" s="2"/>
      <c r="L99" s="2"/>
      <c r="M99" s="2"/>
      <c r="N99" s="2"/>
      <c r="O99" s="2"/>
      <c r="P99" s="2"/>
      <c r="Q99" s="2"/>
      <c r="R99" s="18"/>
      <c r="S99" s="38"/>
      <c r="T99" s="2"/>
      <c r="U99" s="2"/>
      <c r="V99" s="2"/>
      <c r="W99" s="2"/>
      <c r="X99" s="2"/>
      <c r="Y99" s="2"/>
      <c r="Z99" s="52"/>
      <c r="AA99" s="2"/>
      <c r="AB99" s="2"/>
      <c r="AC99" s="2"/>
      <c r="AD99" s="36"/>
      <c r="AE99" s="2"/>
      <c r="AF99" s="2"/>
      <c r="AG99" s="4">
        <v>1</v>
      </c>
      <c r="AH99" s="2"/>
      <c r="AI99" s="2">
        <f t="shared" si="6"/>
        <v>0</v>
      </c>
      <c r="AJ99" s="2">
        <f t="shared" si="7"/>
        <v>0</v>
      </c>
      <c r="AK99" s="2">
        <f t="shared" si="8"/>
        <v>0</v>
      </c>
      <c r="AL99" s="2">
        <f t="shared" si="9"/>
        <v>0</v>
      </c>
      <c r="AM99" s="2">
        <f t="shared" si="10"/>
        <v>0</v>
      </c>
      <c r="AN99" s="2">
        <f t="shared" si="11"/>
        <v>0</v>
      </c>
    </row>
    <row r="100" spans="1:40" ht="30.75" customHeight="1" x14ac:dyDescent="0.25">
      <c r="A100" s="65">
        <v>141</v>
      </c>
      <c r="B100" s="11" t="s">
        <v>40</v>
      </c>
      <c r="C100" s="9" t="s">
        <v>146</v>
      </c>
      <c r="D100" s="6" t="s">
        <v>57</v>
      </c>
      <c r="E100" s="1"/>
      <c r="F100" s="15" t="s">
        <v>304</v>
      </c>
      <c r="G100" s="1"/>
      <c r="H100" s="2">
        <v>1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8"/>
      <c r="AH100" s="2"/>
      <c r="AI100" s="2">
        <f t="shared" si="6"/>
        <v>1</v>
      </c>
      <c r="AJ100" s="2">
        <f t="shared" si="7"/>
        <v>0</v>
      </c>
      <c r="AK100" s="2">
        <f t="shared" si="8"/>
        <v>0</v>
      </c>
      <c r="AL100" s="2">
        <f t="shared" si="9"/>
        <v>1</v>
      </c>
      <c r="AM100" s="2">
        <f t="shared" si="10"/>
        <v>0</v>
      </c>
      <c r="AN100" s="2">
        <f t="shared" si="11"/>
        <v>1</v>
      </c>
    </row>
    <row r="101" spans="1:40" ht="30.75" customHeight="1" x14ac:dyDescent="0.25">
      <c r="A101" s="55">
        <v>142</v>
      </c>
      <c r="B101" s="11" t="s">
        <v>40</v>
      </c>
      <c r="C101" s="14" t="s">
        <v>145</v>
      </c>
      <c r="D101" s="6" t="s">
        <v>57</v>
      </c>
      <c r="E101" s="1"/>
      <c r="F101" s="15" t="s">
        <v>303</v>
      </c>
      <c r="G101" s="1"/>
      <c r="H101" s="2">
        <v>4000000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4">
        <v>4000000</v>
      </c>
      <c r="AH101" s="2"/>
      <c r="AI101" s="2">
        <f t="shared" si="6"/>
        <v>0</v>
      </c>
      <c r="AJ101" s="2">
        <f t="shared" si="7"/>
        <v>0</v>
      </c>
      <c r="AK101" s="2">
        <f t="shared" si="8"/>
        <v>0</v>
      </c>
      <c r="AL101" s="2">
        <f t="shared" si="9"/>
        <v>0</v>
      </c>
      <c r="AM101" s="2">
        <f t="shared" si="10"/>
        <v>0</v>
      </c>
      <c r="AN101" s="2">
        <f t="shared" si="11"/>
        <v>0</v>
      </c>
    </row>
    <row r="102" spans="1:40" ht="30.75" customHeight="1" x14ac:dyDescent="0.25">
      <c r="A102" s="55">
        <v>143</v>
      </c>
      <c r="B102" s="11" t="s">
        <v>27</v>
      </c>
      <c r="C102" s="28" t="s">
        <v>147</v>
      </c>
      <c r="D102" s="6" t="s">
        <v>37</v>
      </c>
      <c r="E102" s="1" t="s">
        <v>368</v>
      </c>
      <c r="F102" s="15" t="s">
        <v>299</v>
      </c>
      <c r="G102" s="1"/>
      <c r="H102" s="2">
        <v>1500</v>
      </c>
      <c r="I102" s="2"/>
      <c r="J102" s="2">
        <v>1500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1500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4"/>
      <c r="AH102" s="2"/>
      <c r="AI102" s="2">
        <f t="shared" si="6"/>
        <v>1500</v>
      </c>
      <c r="AJ102" s="2">
        <f t="shared" si="7"/>
        <v>1500</v>
      </c>
      <c r="AK102" s="2">
        <f t="shared" si="8"/>
        <v>1500</v>
      </c>
      <c r="AL102" s="2">
        <f t="shared" si="9"/>
        <v>0</v>
      </c>
      <c r="AM102" s="2">
        <f t="shared" si="10"/>
        <v>0</v>
      </c>
      <c r="AN102" s="2">
        <f t="shared" si="11"/>
        <v>0</v>
      </c>
    </row>
    <row r="103" spans="1:40" ht="30.75" customHeight="1" x14ac:dyDescent="0.25">
      <c r="A103" s="55">
        <v>144</v>
      </c>
      <c r="B103" s="11" t="s">
        <v>27</v>
      </c>
      <c r="C103" s="54" t="s">
        <v>144</v>
      </c>
      <c r="D103" s="6" t="s">
        <v>37</v>
      </c>
      <c r="E103" s="1" t="s">
        <v>368</v>
      </c>
      <c r="F103" s="15" t="s">
        <v>299</v>
      </c>
      <c r="G103" s="1"/>
      <c r="H103" s="2">
        <v>900</v>
      </c>
      <c r="I103" s="2"/>
      <c r="J103" s="2">
        <v>900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900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4"/>
      <c r="AH103" s="2"/>
      <c r="AI103" s="2">
        <f t="shared" si="6"/>
        <v>900</v>
      </c>
      <c r="AJ103" s="2">
        <f t="shared" si="7"/>
        <v>900</v>
      </c>
      <c r="AK103" s="2">
        <f t="shared" si="8"/>
        <v>900</v>
      </c>
      <c r="AL103" s="2">
        <f t="shared" si="9"/>
        <v>0</v>
      </c>
      <c r="AM103" s="2">
        <f t="shared" si="10"/>
        <v>0</v>
      </c>
      <c r="AN103" s="2">
        <f t="shared" si="11"/>
        <v>0</v>
      </c>
    </row>
    <row r="104" spans="1:40" ht="30.75" customHeight="1" x14ac:dyDescent="0.25">
      <c r="A104" s="55">
        <v>145</v>
      </c>
      <c r="B104" s="11" t="s">
        <v>27</v>
      </c>
      <c r="C104" s="9" t="s">
        <v>148</v>
      </c>
      <c r="D104" s="6" t="s">
        <v>149</v>
      </c>
      <c r="E104" s="1" t="s">
        <v>352</v>
      </c>
      <c r="F104" s="15" t="s">
        <v>299</v>
      </c>
      <c r="G104" s="1"/>
      <c r="H104" s="2">
        <v>4182</v>
      </c>
      <c r="I104" s="10"/>
      <c r="J104" s="2"/>
      <c r="K104" s="2"/>
      <c r="L104" s="2"/>
      <c r="M104" s="2">
        <v>4182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>
        <v>4182</v>
      </c>
      <c r="Z104" s="2"/>
      <c r="AA104" s="2"/>
      <c r="AB104" s="2"/>
      <c r="AC104" s="2"/>
      <c r="AD104" s="2"/>
      <c r="AE104" s="2"/>
      <c r="AF104" s="2"/>
      <c r="AG104" s="28"/>
      <c r="AH104" s="2"/>
      <c r="AI104" s="2">
        <f t="shared" si="6"/>
        <v>4182</v>
      </c>
      <c r="AJ104" s="2">
        <f t="shared" si="7"/>
        <v>4182</v>
      </c>
      <c r="AK104" s="2">
        <f t="shared" si="8"/>
        <v>4182</v>
      </c>
      <c r="AL104" s="2">
        <f t="shared" si="9"/>
        <v>0</v>
      </c>
      <c r="AM104" s="2">
        <f t="shared" si="10"/>
        <v>0</v>
      </c>
      <c r="AN104" s="2">
        <f t="shared" si="11"/>
        <v>0</v>
      </c>
    </row>
    <row r="105" spans="1:40" ht="30.75" customHeight="1" x14ac:dyDescent="0.25">
      <c r="A105" s="55">
        <v>146</v>
      </c>
      <c r="B105" s="11" t="s">
        <v>27</v>
      </c>
      <c r="C105" s="9" t="s">
        <v>150</v>
      </c>
      <c r="D105" s="6" t="s">
        <v>151</v>
      </c>
      <c r="E105" s="1" t="s">
        <v>395</v>
      </c>
      <c r="F105" s="15" t="s">
        <v>299</v>
      </c>
      <c r="G105" s="1"/>
      <c r="H105" s="4">
        <v>100</v>
      </c>
      <c r="I105" s="2"/>
      <c r="J105" s="2">
        <v>100</v>
      </c>
      <c r="K105" s="2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>
        <v>100</v>
      </c>
      <c r="W105" s="2"/>
      <c r="X105" s="4"/>
      <c r="Y105" s="2"/>
      <c r="Z105" s="2"/>
      <c r="AA105" s="2"/>
      <c r="AB105" s="2"/>
      <c r="AC105" s="2"/>
      <c r="AD105" s="2"/>
      <c r="AE105" s="2"/>
      <c r="AF105" s="2"/>
      <c r="AG105" s="28"/>
      <c r="AH105" s="2"/>
      <c r="AI105" s="2">
        <f t="shared" si="6"/>
        <v>100</v>
      </c>
      <c r="AJ105" s="2">
        <f t="shared" si="7"/>
        <v>100</v>
      </c>
      <c r="AK105" s="2">
        <f t="shared" si="8"/>
        <v>100</v>
      </c>
      <c r="AL105" s="2">
        <f t="shared" si="9"/>
        <v>0</v>
      </c>
      <c r="AM105" s="2">
        <f t="shared" si="10"/>
        <v>0</v>
      </c>
      <c r="AN105" s="2">
        <f t="shared" si="11"/>
        <v>0</v>
      </c>
    </row>
    <row r="106" spans="1:40" ht="31.5" customHeight="1" x14ac:dyDescent="0.25">
      <c r="A106" s="55">
        <v>148</v>
      </c>
      <c r="B106" s="33" t="s">
        <v>40</v>
      </c>
      <c r="C106" s="9" t="s">
        <v>152</v>
      </c>
      <c r="D106" s="6" t="s">
        <v>153</v>
      </c>
      <c r="E106" s="1" t="s">
        <v>396</v>
      </c>
      <c r="F106" s="15" t="s">
        <v>299</v>
      </c>
      <c r="G106" s="1"/>
      <c r="H106" s="22">
        <v>657229.80000000005</v>
      </c>
      <c r="I106" s="2"/>
      <c r="J106" s="2"/>
      <c r="K106" s="2">
        <v>270464.09999999998</v>
      </c>
      <c r="L106" s="2">
        <v>325879.65000000002</v>
      </c>
      <c r="M106" s="2"/>
      <c r="N106" s="2"/>
      <c r="O106" s="2"/>
      <c r="P106" s="2"/>
      <c r="Q106" s="2"/>
      <c r="R106" s="2"/>
      <c r="S106" s="2"/>
      <c r="T106" s="34"/>
      <c r="U106" s="2"/>
      <c r="V106" s="2"/>
      <c r="W106" s="2">
        <v>270464.09999999998</v>
      </c>
      <c r="X106" s="2">
        <v>290595.08999999997</v>
      </c>
      <c r="Y106" s="2">
        <v>35284.559999999998</v>
      </c>
      <c r="Z106" s="2"/>
      <c r="AA106" s="2"/>
      <c r="AB106" s="2"/>
      <c r="AC106" s="2"/>
      <c r="AD106" s="2"/>
      <c r="AE106" s="2"/>
      <c r="AF106" s="2"/>
      <c r="AG106" s="4">
        <v>60876.05</v>
      </c>
      <c r="AH106" s="2"/>
      <c r="AI106" s="2">
        <f t="shared" si="6"/>
        <v>596353.75</v>
      </c>
      <c r="AJ106" s="2">
        <f t="shared" si="7"/>
        <v>596343.75</v>
      </c>
      <c r="AK106" s="2">
        <f t="shared" si="8"/>
        <v>596343.75</v>
      </c>
      <c r="AL106" s="2">
        <f t="shared" si="9"/>
        <v>10</v>
      </c>
      <c r="AM106" s="2">
        <f t="shared" si="10"/>
        <v>0</v>
      </c>
      <c r="AN106" s="2">
        <f t="shared" si="11"/>
        <v>10</v>
      </c>
    </row>
    <row r="107" spans="1:40" s="24" customFormat="1" ht="30.75" customHeight="1" x14ac:dyDescent="0.25">
      <c r="A107" s="55">
        <v>149</v>
      </c>
      <c r="B107" s="11" t="s">
        <v>40</v>
      </c>
      <c r="C107" s="14" t="s">
        <v>51</v>
      </c>
      <c r="D107" s="6" t="s">
        <v>154</v>
      </c>
      <c r="E107" s="1" t="s">
        <v>397</v>
      </c>
      <c r="F107" s="15" t="s">
        <v>299</v>
      </c>
      <c r="G107" s="11"/>
      <c r="H107" s="2">
        <v>100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4">
        <v>100</v>
      </c>
      <c r="AH107" s="2"/>
      <c r="AI107" s="2">
        <f t="shared" si="6"/>
        <v>0</v>
      </c>
      <c r="AJ107" s="2">
        <f t="shared" si="7"/>
        <v>0</v>
      </c>
      <c r="AK107" s="2">
        <f t="shared" si="8"/>
        <v>0</v>
      </c>
      <c r="AL107" s="2">
        <f t="shared" si="9"/>
        <v>0</v>
      </c>
      <c r="AM107" s="2">
        <f t="shared" si="10"/>
        <v>0</v>
      </c>
      <c r="AN107" s="2">
        <f t="shared" si="11"/>
        <v>0</v>
      </c>
    </row>
    <row r="108" spans="1:40" ht="31.5" customHeight="1" x14ac:dyDescent="0.25">
      <c r="A108" s="55">
        <v>169</v>
      </c>
      <c r="B108" s="11" t="s">
        <v>27</v>
      </c>
      <c r="C108" s="9" t="s">
        <v>155</v>
      </c>
      <c r="D108" s="6" t="s">
        <v>156</v>
      </c>
      <c r="E108" s="1" t="s">
        <v>353</v>
      </c>
      <c r="F108" s="15" t="s">
        <v>300</v>
      </c>
      <c r="G108" s="1"/>
      <c r="H108" s="59">
        <v>621.6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4">
        <v>621.6</v>
      </c>
      <c r="AH108" s="2"/>
      <c r="AI108" s="2">
        <f t="shared" si="6"/>
        <v>0</v>
      </c>
      <c r="AJ108" s="2">
        <f t="shared" si="7"/>
        <v>0</v>
      </c>
      <c r="AK108" s="2">
        <f t="shared" si="8"/>
        <v>0</v>
      </c>
      <c r="AL108" s="2">
        <f t="shared" si="9"/>
        <v>0</v>
      </c>
      <c r="AM108" s="2">
        <f t="shared" si="10"/>
        <v>0</v>
      </c>
      <c r="AN108" s="2">
        <f t="shared" si="11"/>
        <v>0</v>
      </c>
    </row>
    <row r="109" spans="1:40" ht="31.5" customHeight="1" x14ac:dyDescent="0.25">
      <c r="A109" s="55">
        <v>170</v>
      </c>
      <c r="B109" s="11" t="s">
        <v>40</v>
      </c>
      <c r="C109" s="9" t="s">
        <v>157</v>
      </c>
      <c r="D109" s="6" t="s">
        <v>158</v>
      </c>
      <c r="E109" s="1" t="s">
        <v>354</v>
      </c>
      <c r="F109" s="15" t="s">
        <v>299</v>
      </c>
      <c r="G109" s="1"/>
      <c r="H109" s="4">
        <v>110198.94</v>
      </c>
      <c r="I109" s="2"/>
      <c r="J109" s="2"/>
      <c r="K109" s="4">
        <v>110198.94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4">
        <v>110198.94</v>
      </c>
      <c r="X109" s="2"/>
      <c r="Y109" s="2"/>
      <c r="Z109" s="2"/>
      <c r="AA109" s="2"/>
      <c r="AB109" s="2"/>
      <c r="AC109" s="2"/>
      <c r="AD109" s="2"/>
      <c r="AE109" s="2"/>
      <c r="AF109" s="2"/>
      <c r="AG109" s="28"/>
      <c r="AH109" s="2"/>
      <c r="AI109" s="2">
        <f t="shared" si="6"/>
        <v>110198.94</v>
      </c>
      <c r="AJ109" s="2">
        <f t="shared" si="7"/>
        <v>110198.94</v>
      </c>
      <c r="AK109" s="2">
        <f t="shared" si="8"/>
        <v>110198.94</v>
      </c>
      <c r="AL109" s="2">
        <f t="shared" si="9"/>
        <v>0</v>
      </c>
      <c r="AM109" s="2">
        <f t="shared" si="10"/>
        <v>0</v>
      </c>
      <c r="AN109" s="2">
        <f t="shared" si="11"/>
        <v>0</v>
      </c>
    </row>
    <row r="110" spans="1:40" ht="31.5" customHeight="1" x14ac:dyDescent="0.25">
      <c r="A110" s="55">
        <v>171</v>
      </c>
      <c r="B110" s="11" t="s">
        <v>40</v>
      </c>
      <c r="C110" s="9" t="s">
        <v>159</v>
      </c>
      <c r="D110" s="6" t="s">
        <v>160</v>
      </c>
      <c r="E110" s="1" t="s">
        <v>398</v>
      </c>
      <c r="F110" s="15" t="s">
        <v>300</v>
      </c>
      <c r="G110" s="1"/>
      <c r="H110" s="4">
        <v>1</v>
      </c>
      <c r="I110" s="2"/>
      <c r="J110" s="2">
        <v>747.9</v>
      </c>
      <c r="K110" s="2">
        <v>747.9</v>
      </c>
      <c r="L110" s="2">
        <v>747.9</v>
      </c>
      <c r="M110" s="2">
        <v>747.9</v>
      </c>
      <c r="N110" s="2">
        <v>747.9</v>
      </c>
      <c r="O110" s="2">
        <v>782.43</v>
      </c>
      <c r="P110" s="2">
        <v>782.43</v>
      </c>
      <c r="Q110" s="2"/>
      <c r="R110" s="2"/>
      <c r="S110" s="2"/>
      <c r="T110" s="2"/>
      <c r="U110" s="2"/>
      <c r="V110" s="2"/>
      <c r="W110" s="2">
        <v>747.9</v>
      </c>
      <c r="X110" s="2">
        <v>747.9</v>
      </c>
      <c r="Y110" s="2">
        <v>747.9</v>
      </c>
      <c r="Z110" s="2">
        <v>747.9</v>
      </c>
      <c r="AA110" s="2">
        <f>747.9+782.43</f>
        <v>1530.33</v>
      </c>
      <c r="AB110" s="2">
        <v>782.43</v>
      </c>
      <c r="AC110" s="2"/>
      <c r="AD110" s="2"/>
      <c r="AE110" s="2"/>
      <c r="AF110" s="2"/>
      <c r="AG110" s="4"/>
      <c r="AH110" s="2">
        <v>5304.36</v>
      </c>
      <c r="AI110" s="2">
        <f t="shared" si="6"/>
        <v>5305.36</v>
      </c>
      <c r="AJ110" s="2">
        <f t="shared" si="7"/>
        <v>5304.3600000000006</v>
      </c>
      <c r="AK110" s="2">
        <f t="shared" si="8"/>
        <v>5304.3600000000006</v>
      </c>
      <c r="AL110" s="2">
        <f t="shared" si="9"/>
        <v>0.99999999999909051</v>
      </c>
      <c r="AM110" s="2">
        <f t="shared" si="10"/>
        <v>0</v>
      </c>
      <c r="AN110" s="2">
        <f t="shared" si="11"/>
        <v>0.99999999999909051</v>
      </c>
    </row>
    <row r="111" spans="1:40" ht="31.5" customHeight="1" x14ac:dyDescent="0.25">
      <c r="A111" s="55">
        <v>172</v>
      </c>
      <c r="B111" s="11" t="s">
        <v>40</v>
      </c>
      <c r="C111" s="28" t="s">
        <v>161</v>
      </c>
      <c r="D111" s="6" t="s">
        <v>156</v>
      </c>
      <c r="E111" s="1" t="s">
        <v>353</v>
      </c>
      <c r="F111" s="15" t="s">
        <v>300</v>
      </c>
      <c r="G111" s="1"/>
      <c r="H111" s="4">
        <v>621.6</v>
      </c>
      <c r="I111" s="2"/>
      <c r="J111" s="2"/>
      <c r="K111" s="2"/>
      <c r="L111" s="2">
        <v>38.28</v>
      </c>
      <c r="M111" s="4">
        <v>77.510000000000005</v>
      </c>
      <c r="N111" s="2">
        <v>36.26</v>
      </c>
      <c r="O111" s="2">
        <v>72.52</v>
      </c>
      <c r="P111" s="2">
        <v>38.85</v>
      </c>
      <c r="Q111" s="2">
        <v>41.44</v>
      </c>
      <c r="R111" s="2"/>
      <c r="S111" s="2"/>
      <c r="T111" s="2"/>
      <c r="U111" s="2"/>
      <c r="V111" s="2"/>
      <c r="W111" s="2"/>
      <c r="X111" s="2">
        <v>38.28</v>
      </c>
      <c r="Y111" s="4">
        <f>64.75+51.04-38.28</f>
        <v>77.509999999999991</v>
      </c>
      <c r="Z111" s="2">
        <v>36.26</v>
      </c>
      <c r="AA111" s="2">
        <v>72.52</v>
      </c>
      <c r="AB111" s="2">
        <v>38.85</v>
      </c>
      <c r="AC111" s="2">
        <v>41.44</v>
      </c>
      <c r="AD111" s="2"/>
      <c r="AE111" s="2"/>
      <c r="AF111" s="2"/>
      <c r="AG111" s="52"/>
      <c r="AH111" s="2"/>
      <c r="AI111" s="2">
        <f t="shared" si="6"/>
        <v>621.6</v>
      </c>
      <c r="AJ111" s="2">
        <f t="shared" si="7"/>
        <v>304.86</v>
      </c>
      <c r="AK111" s="2">
        <f t="shared" si="8"/>
        <v>304.86</v>
      </c>
      <c r="AL111" s="2">
        <f t="shared" si="9"/>
        <v>316.74</v>
      </c>
      <c r="AM111" s="2">
        <f t="shared" si="10"/>
        <v>0</v>
      </c>
      <c r="AN111" s="2">
        <f t="shared" si="11"/>
        <v>316.74</v>
      </c>
    </row>
    <row r="112" spans="1:40" ht="31.5" customHeight="1" x14ac:dyDescent="0.25">
      <c r="A112" s="55">
        <v>192</v>
      </c>
      <c r="B112" s="11" t="s">
        <v>27</v>
      </c>
      <c r="C112" s="10" t="s">
        <v>162</v>
      </c>
      <c r="D112" s="6" t="s">
        <v>44</v>
      </c>
      <c r="E112" s="1" t="s">
        <v>370</v>
      </c>
      <c r="F112" s="15" t="s">
        <v>300</v>
      </c>
      <c r="G112" s="1"/>
      <c r="H112" s="4">
        <v>32799.870000000003</v>
      </c>
      <c r="I112" s="2"/>
      <c r="J112" s="2">
        <v>32799.870000000003</v>
      </c>
      <c r="K112" s="2"/>
      <c r="L112" s="2"/>
      <c r="M112" s="4"/>
      <c r="N112" s="2"/>
      <c r="O112" s="2"/>
      <c r="P112" s="2"/>
      <c r="Q112" s="2"/>
      <c r="R112" s="2"/>
      <c r="S112" s="2"/>
      <c r="T112" s="2"/>
      <c r="U112" s="2"/>
      <c r="V112" s="2">
        <v>32799.870000000003</v>
      </c>
      <c r="W112" s="2"/>
      <c r="X112" s="2"/>
      <c r="Y112" s="4"/>
      <c r="Z112" s="2"/>
      <c r="AA112" s="2"/>
      <c r="AB112" s="2"/>
      <c r="AC112" s="2"/>
      <c r="AD112" s="2"/>
      <c r="AE112" s="2"/>
      <c r="AF112" s="2"/>
      <c r="AG112" s="4"/>
      <c r="AH112" s="2"/>
      <c r="AI112" s="2">
        <f t="shared" si="6"/>
        <v>32799.870000000003</v>
      </c>
      <c r="AJ112" s="2">
        <f t="shared" si="7"/>
        <v>32799.870000000003</v>
      </c>
      <c r="AK112" s="2">
        <f t="shared" si="8"/>
        <v>32799.870000000003</v>
      </c>
      <c r="AL112" s="2">
        <f t="shared" si="9"/>
        <v>0</v>
      </c>
      <c r="AM112" s="2">
        <f t="shared" si="10"/>
        <v>0</v>
      </c>
      <c r="AN112" s="2">
        <f t="shared" si="11"/>
        <v>0</v>
      </c>
    </row>
    <row r="113" spans="1:40" ht="30.75" customHeight="1" x14ac:dyDescent="0.25">
      <c r="A113" s="55">
        <v>194</v>
      </c>
      <c r="B113" s="11" t="s">
        <v>27</v>
      </c>
      <c r="C113" s="9" t="s">
        <v>164</v>
      </c>
      <c r="D113" s="9" t="s">
        <v>163</v>
      </c>
      <c r="E113" s="6" t="s">
        <v>369</v>
      </c>
      <c r="F113" s="15" t="s">
        <v>300</v>
      </c>
      <c r="G113" s="1"/>
      <c r="H113" s="4">
        <v>3241.07</v>
      </c>
      <c r="I113" s="2"/>
      <c r="J113" s="2"/>
      <c r="K113" s="2"/>
      <c r="L113" s="2"/>
      <c r="M113" s="2"/>
      <c r="N113" s="2"/>
      <c r="O113" s="2"/>
      <c r="P113" s="2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2"/>
      <c r="AC113" s="2"/>
      <c r="AD113" s="2"/>
      <c r="AE113" s="2"/>
      <c r="AF113" s="2"/>
      <c r="AG113" s="4">
        <v>3241.07</v>
      </c>
      <c r="AH113" s="2"/>
      <c r="AI113" s="2">
        <f t="shared" si="6"/>
        <v>0</v>
      </c>
      <c r="AJ113" s="2">
        <f t="shared" si="7"/>
        <v>0</v>
      </c>
      <c r="AK113" s="2">
        <f t="shared" si="8"/>
        <v>0</v>
      </c>
      <c r="AL113" s="2">
        <f t="shared" si="9"/>
        <v>0</v>
      </c>
      <c r="AM113" s="2">
        <f t="shared" si="10"/>
        <v>0</v>
      </c>
      <c r="AN113" s="2">
        <f t="shared" si="11"/>
        <v>0</v>
      </c>
    </row>
    <row r="114" spans="1:40" ht="31.5" customHeight="1" x14ac:dyDescent="0.25">
      <c r="A114" s="55">
        <v>195</v>
      </c>
      <c r="B114" s="11" t="s">
        <v>27</v>
      </c>
      <c r="C114" s="28" t="s">
        <v>165</v>
      </c>
      <c r="D114" s="6" t="s">
        <v>163</v>
      </c>
      <c r="E114" s="1" t="s">
        <v>369</v>
      </c>
      <c r="F114" s="15" t="s">
        <v>300</v>
      </c>
      <c r="G114" s="1"/>
      <c r="H114" s="4">
        <v>446.01</v>
      </c>
      <c r="I114" s="2"/>
      <c r="J114" s="2"/>
      <c r="K114" s="2"/>
      <c r="L114" s="4"/>
      <c r="M114" s="2"/>
      <c r="N114" s="4"/>
      <c r="O114" s="2"/>
      <c r="P114" s="2"/>
      <c r="Q114" s="2"/>
      <c r="R114" s="2"/>
      <c r="S114" s="2"/>
      <c r="T114" s="2"/>
      <c r="U114" s="2"/>
      <c r="V114" s="2"/>
      <c r="W114" s="2"/>
      <c r="X114" s="4"/>
      <c r="Y114" s="2"/>
      <c r="Z114" s="4"/>
      <c r="AA114" s="2"/>
      <c r="AB114" s="2"/>
      <c r="AC114" s="2"/>
      <c r="AD114" s="2"/>
      <c r="AE114" s="2"/>
      <c r="AF114" s="2"/>
      <c r="AG114" s="4">
        <v>446.01</v>
      </c>
      <c r="AH114" s="2"/>
      <c r="AI114" s="2">
        <f t="shared" si="6"/>
        <v>0</v>
      </c>
      <c r="AJ114" s="2">
        <f t="shared" si="7"/>
        <v>0</v>
      </c>
      <c r="AK114" s="2">
        <f t="shared" si="8"/>
        <v>0</v>
      </c>
      <c r="AL114" s="2">
        <f t="shared" si="9"/>
        <v>0</v>
      </c>
      <c r="AM114" s="2">
        <f t="shared" si="10"/>
        <v>0</v>
      </c>
      <c r="AN114" s="2">
        <f t="shared" si="11"/>
        <v>0</v>
      </c>
    </row>
    <row r="115" spans="1:40" ht="31.5" customHeight="1" x14ac:dyDescent="0.25">
      <c r="A115" s="55">
        <v>200</v>
      </c>
      <c r="B115" s="11" t="s">
        <v>27</v>
      </c>
      <c r="C115" s="10" t="s">
        <v>157</v>
      </c>
      <c r="D115" s="6" t="s">
        <v>54</v>
      </c>
      <c r="E115" s="1" t="s">
        <v>332</v>
      </c>
      <c r="F115" s="15" t="s">
        <v>300</v>
      </c>
      <c r="G115" s="1"/>
      <c r="H115" s="2">
        <v>18244.5</v>
      </c>
      <c r="I115" s="2"/>
      <c r="J115" s="2"/>
      <c r="K115" s="2">
        <v>18244.5</v>
      </c>
      <c r="L115" s="2"/>
      <c r="M115" s="18"/>
      <c r="N115" s="2"/>
      <c r="O115" s="2"/>
      <c r="P115" s="2"/>
      <c r="Q115" s="2"/>
      <c r="R115" s="18"/>
      <c r="S115" s="36"/>
      <c r="T115" s="2"/>
      <c r="U115" s="2"/>
      <c r="V115" s="2"/>
      <c r="W115" s="2">
        <v>18244.5</v>
      </c>
      <c r="X115" s="2"/>
      <c r="Y115" s="35"/>
      <c r="Z115" s="2"/>
      <c r="AA115" s="2"/>
      <c r="AB115" s="2"/>
      <c r="AC115" s="2"/>
      <c r="AD115" s="2"/>
      <c r="AE115" s="2"/>
      <c r="AF115" s="2"/>
      <c r="AG115" s="4"/>
      <c r="AH115" s="2"/>
      <c r="AI115" s="2">
        <f t="shared" si="6"/>
        <v>18244.5</v>
      </c>
      <c r="AJ115" s="2">
        <f t="shared" si="7"/>
        <v>18244.5</v>
      </c>
      <c r="AK115" s="2">
        <f t="shared" si="8"/>
        <v>18244.5</v>
      </c>
      <c r="AL115" s="2">
        <f t="shared" si="9"/>
        <v>0</v>
      </c>
      <c r="AM115" s="2">
        <f t="shared" si="10"/>
        <v>0</v>
      </c>
      <c r="AN115" s="2">
        <f t="shared" si="11"/>
        <v>0</v>
      </c>
    </row>
    <row r="116" spans="1:40" ht="31.5" customHeight="1" x14ac:dyDescent="0.25">
      <c r="A116" s="55">
        <v>203</v>
      </c>
      <c r="B116" s="11" t="s">
        <v>27</v>
      </c>
      <c r="C116" s="9" t="s">
        <v>167</v>
      </c>
      <c r="D116" s="6" t="s">
        <v>166</v>
      </c>
      <c r="E116" s="1" t="s">
        <v>355</v>
      </c>
      <c r="F116" s="15" t="s">
        <v>301</v>
      </c>
      <c r="G116" s="1"/>
      <c r="H116" s="2">
        <v>734.25</v>
      </c>
      <c r="I116" s="4"/>
      <c r="J116" s="4"/>
      <c r="K116" s="4">
        <v>734.25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>
        <v>734.25</v>
      </c>
      <c r="X116" s="4"/>
      <c r="Y116" s="4"/>
      <c r="Z116" s="4"/>
      <c r="AA116" s="4"/>
      <c r="AB116" s="4"/>
      <c r="AC116" s="4"/>
      <c r="AD116" s="4"/>
      <c r="AE116" s="4"/>
      <c r="AF116" s="4"/>
      <c r="AG116" s="28"/>
      <c r="AH116" s="2"/>
      <c r="AI116" s="2">
        <f t="shared" si="6"/>
        <v>734.25</v>
      </c>
      <c r="AJ116" s="2">
        <f t="shared" si="7"/>
        <v>734.25</v>
      </c>
      <c r="AK116" s="2">
        <f t="shared" si="8"/>
        <v>734.25</v>
      </c>
      <c r="AL116" s="2">
        <f t="shared" si="9"/>
        <v>0</v>
      </c>
      <c r="AM116" s="2">
        <f t="shared" si="10"/>
        <v>0</v>
      </c>
      <c r="AN116" s="2">
        <f t="shared" si="11"/>
        <v>0</v>
      </c>
    </row>
    <row r="117" spans="1:40" ht="31.5" customHeight="1" x14ac:dyDescent="0.25">
      <c r="A117" s="55">
        <v>204</v>
      </c>
      <c r="B117" s="11" t="s">
        <v>27</v>
      </c>
      <c r="C117" s="9" t="s">
        <v>167</v>
      </c>
      <c r="D117" s="6" t="s">
        <v>168</v>
      </c>
      <c r="E117" s="17" t="s">
        <v>399</v>
      </c>
      <c r="F117" s="15" t="s">
        <v>301</v>
      </c>
      <c r="G117" s="1"/>
      <c r="H117" s="2">
        <v>734.25</v>
      </c>
      <c r="I117" s="4"/>
      <c r="J117" s="4"/>
      <c r="K117" s="2">
        <v>734.25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2">
        <v>734.25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2"/>
      <c r="AI117" s="2">
        <f t="shared" si="6"/>
        <v>734.25</v>
      </c>
      <c r="AJ117" s="2">
        <f t="shared" si="7"/>
        <v>734.25</v>
      </c>
      <c r="AK117" s="2">
        <f t="shared" si="8"/>
        <v>734.25</v>
      </c>
      <c r="AL117" s="2">
        <f t="shared" si="9"/>
        <v>0</v>
      </c>
      <c r="AM117" s="2">
        <f t="shared" si="10"/>
        <v>0</v>
      </c>
      <c r="AN117" s="2">
        <f t="shared" si="11"/>
        <v>0</v>
      </c>
    </row>
    <row r="118" spans="1:40" ht="30.75" customHeight="1" x14ac:dyDescent="0.25">
      <c r="A118" s="55">
        <v>205</v>
      </c>
      <c r="B118" s="11" t="s">
        <v>27</v>
      </c>
      <c r="C118" s="15" t="s">
        <v>167</v>
      </c>
      <c r="D118" s="38" t="s">
        <v>169</v>
      </c>
      <c r="E118" s="1" t="s">
        <v>400</v>
      </c>
      <c r="F118" s="15" t="s">
        <v>301</v>
      </c>
      <c r="G118" s="1"/>
      <c r="H118" s="4">
        <v>734.25</v>
      </c>
      <c r="I118" s="2"/>
      <c r="J118" s="2"/>
      <c r="K118" s="2">
        <v>734.25</v>
      </c>
      <c r="L118" s="2"/>
      <c r="M118" s="2"/>
      <c r="N118" s="4"/>
      <c r="O118" s="2"/>
      <c r="P118" s="2"/>
      <c r="Q118" s="2"/>
      <c r="R118" s="2"/>
      <c r="S118" s="2"/>
      <c r="T118" s="2"/>
      <c r="U118" s="2"/>
      <c r="V118" s="2"/>
      <c r="W118" s="2">
        <v>734.25</v>
      </c>
      <c r="X118" s="2"/>
      <c r="Y118" s="2"/>
      <c r="Z118" s="4"/>
      <c r="AA118" s="2"/>
      <c r="AB118" s="2"/>
      <c r="AC118" s="2"/>
      <c r="AD118" s="2"/>
      <c r="AE118" s="2"/>
      <c r="AF118" s="2"/>
      <c r="AG118" s="4"/>
      <c r="AH118" s="2"/>
      <c r="AI118" s="2">
        <f t="shared" si="6"/>
        <v>734.25</v>
      </c>
      <c r="AJ118" s="2">
        <f t="shared" si="7"/>
        <v>734.25</v>
      </c>
      <c r="AK118" s="2">
        <f t="shared" si="8"/>
        <v>734.25</v>
      </c>
      <c r="AL118" s="2">
        <f t="shared" si="9"/>
        <v>0</v>
      </c>
      <c r="AM118" s="2">
        <f t="shared" si="10"/>
        <v>0</v>
      </c>
      <c r="AN118" s="2">
        <f t="shared" si="11"/>
        <v>0</v>
      </c>
    </row>
    <row r="119" spans="1:40" ht="31.5" customHeight="1" x14ac:dyDescent="0.25">
      <c r="A119" s="55">
        <v>206</v>
      </c>
      <c r="B119" s="11" t="s">
        <v>27</v>
      </c>
      <c r="C119" s="9" t="s">
        <v>170</v>
      </c>
      <c r="D119" s="6" t="s">
        <v>171</v>
      </c>
      <c r="E119" s="1" t="s">
        <v>401</v>
      </c>
      <c r="F119" s="15" t="s">
        <v>300</v>
      </c>
      <c r="G119" s="1"/>
      <c r="H119" s="4">
        <v>600</v>
      </c>
      <c r="I119" s="2"/>
      <c r="J119" s="2"/>
      <c r="K119" s="2">
        <v>600</v>
      </c>
      <c r="L119" s="2"/>
      <c r="M119" s="2"/>
      <c r="N119" s="4"/>
      <c r="O119" s="2"/>
      <c r="P119" s="2"/>
      <c r="Q119" s="2"/>
      <c r="R119" s="2"/>
      <c r="S119" s="2"/>
      <c r="T119" s="2"/>
      <c r="U119" s="2"/>
      <c r="V119" s="2"/>
      <c r="W119" s="2">
        <v>600</v>
      </c>
      <c r="X119" s="2"/>
      <c r="Y119" s="2"/>
      <c r="Z119" s="2"/>
      <c r="AA119" s="2"/>
      <c r="AB119" s="2"/>
      <c r="AC119" s="2"/>
      <c r="AD119" s="2"/>
      <c r="AE119" s="2"/>
      <c r="AF119" s="2"/>
      <c r="AG119" s="28"/>
      <c r="AH119" s="2"/>
      <c r="AI119" s="2">
        <f t="shared" si="6"/>
        <v>600</v>
      </c>
      <c r="AJ119" s="2">
        <f t="shared" si="7"/>
        <v>600</v>
      </c>
      <c r="AK119" s="2">
        <f t="shared" si="8"/>
        <v>600</v>
      </c>
      <c r="AL119" s="2">
        <f t="shared" si="9"/>
        <v>0</v>
      </c>
      <c r="AM119" s="2">
        <f t="shared" si="10"/>
        <v>0</v>
      </c>
      <c r="AN119" s="2">
        <f t="shared" si="11"/>
        <v>0</v>
      </c>
    </row>
    <row r="120" spans="1:40" ht="31.5" customHeight="1" x14ac:dyDescent="0.25">
      <c r="A120" s="55">
        <v>207</v>
      </c>
      <c r="B120" s="11" t="s">
        <v>27</v>
      </c>
      <c r="C120" s="15" t="s">
        <v>172</v>
      </c>
      <c r="D120" s="15" t="s">
        <v>173</v>
      </c>
      <c r="E120" s="1" t="s">
        <v>402</v>
      </c>
      <c r="F120" s="15" t="s">
        <v>300</v>
      </c>
      <c r="G120" s="1"/>
      <c r="H120" s="4">
        <v>500</v>
      </c>
      <c r="I120" s="2"/>
      <c r="J120" s="2"/>
      <c r="K120" s="2">
        <v>500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>
        <v>500</v>
      </c>
      <c r="X120" s="2"/>
      <c r="Y120" s="2"/>
      <c r="Z120" s="2"/>
      <c r="AA120" s="2"/>
      <c r="AB120" s="2"/>
      <c r="AC120" s="2"/>
      <c r="AD120" s="2"/>
      <c r="AE120" s="2"/>
      <c r="AF120" s="2"/>
      <c r="AG120" s="28"/>
      <c r="AH120" s="2"/>
      <c r="AI120" s="2">
        <f t="shared" si="6"/>
        <v>500</v>
      </c>
      <c r="AJ120" s="2">
        <f t="shared" si="7"/>
        <v>500</v>
      </c>
      <c r="AK120" s="2">
        <f t="shared" si="8"/>
        <v>500</v>
      </c>
      <c r="AL120" s="2">
        <f t="shared" si="9"/>
        <v>0</v>
      </c>
      <c r="AM120" s="2">
        <f t="shared" si="10"/>
        <v>0</v>
      </c>
      <c r="AN120" s="2">
        <f t="shared" si="11"/>
        <v>0</v>
      </c>
    </row>
    <row r="121" spans="1:40" ht="30.75" customHeight="1" x14ac:dyDescent="0.25">
      <c r="A121" s="55">
        <v>208</v>
      </c>
      <c r="B121" s="11" t="s">
        <v>27</v>
      </c>
      <c r="C121" s="31" t="s">
        <v>172</v>
      </c>
      <c r="D121" s="15" t="s">
        <v>174</v>
      </c>
      <c r="E121" s="1" t="s">
        <v>403</v>
      </c>
      <c r="F121" s="15" t="s">
        <v>300</v>
      </c>
      <c r="G121" s="1"/>
      <c r="H121" s="4">
        <v>550</v>
      </c>
      <c r="I121" s="2"/>
      <c r="J121" s="2"/>
      <c r="K121" s="2">
        <v>550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>
        <v>550</v>
      </c>
      <c r="X121" s="2"/>
      <c r="Y121" s="2"/>
      <c r="Z121" s="2"/>
      <c r="AA121" s="2"/>
      <c r="AB121" s="2"/>
      <c r="AC121" s="2"/>
      <c r="AD121" s="2"/>
      <c r="AE121" s="2"/>
      <c r="AF121" s="2"/>
      <c r="AG121" s="28"/>
      <c r="AH121" s="2"/>
      <c r="AI121" s="2">
        <f t="shared" si="6"/>
        <v>550</v>
      </c>
      <c r="AJ121" s="2">
        <f t="shared" si="7"/>
        <v>550</v>
      </c>
      <c r="AK121" s="2">
        <f t="shared" si="8"/>
        <v>550</v>
      </c>
      <c r="AL121" s="2">
        <f t="shared" si="9"/>
        <v>0</v>
      </c>
      <c r="AM121" s="2">
        <f t="shared" si="10"/>
        <v>0</v>
      </c>
      <c r="AN121" s="2">
        <f t="shared" si="11"/>
        <v>0</v>
      </c>
    </row>
    <row r="122" spans="1:40" ht="31.5" customHeight="1" x14ac:dyDescent="0.25">
      <c r="A122" s="55">
        <v>209</v>
      </c>
      <c r="B122" s="11" t="s">
        <v>27</v>
      </c>
      <c r="C122" s="9" t="s">
        <v>170</v>
      </c>
      <c r="D122" s="6" t="s">
        <v>175</v>
      </c>
      <c r="E122" s="1" t="s">
        <v>404</v>
      </c>
      <c r="F122" s="15" t="s">
        <v>300</v>
      </c>
      <c r="G122" s="1"/>
      <c r="H122" s="4">
        <v>250</v>
      </c>
      <c r="I122" s="2"/>
      <c r="J122" s="2"/>
      <c r="K122" s="2">
        <v>250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>
        <v>250</v>
      </c>
      <c r="X122" s="2"/>
      <c r="Y122" s="2"/>
      <c r="Z122" s="2"/>
      <c r="AA122" s="2"/>
      <c r="AB122" s="2"/>
      <c r="AC122" s="2"/>
      <c r="AD122" s="2"/>
      <c r="AE122" s="2"/>
      <c r="AF122" s="2"/>
      <c r="AG122" s="28"/>
      <c r="AH122" s="2"/>
      <c r="AI122" s="2">
        <f t="shared" si="6"/>
        <v>250</v>
      </c>
      <c r="AJ122" s="2">
        <f t="shared" si="7"/>
        <v>250</v>
      </c>
      <c r="AK122" s="2">
        <f t="shared" si="8"/>
        <v>250</v>
      </c>
      <c r="AL122" s="2">
        <f t="shared" si="9"/>
        <v>0</v>
      </c>
      <c r="AM122" s="2">
        <f t="shared" si="10"/>
        <v>0</v>
      </c>
      <c r="AN122" s="2">
        <f t="shared" si="11"/>
        <v>0</v>
      </c>
    </row>
    <row r="123" spans="1:40" ht="31.5" customHeight="1" x14ac:dyDescent="0.25">
      <c r="A123" s="55">
        <v>210</v>
      </c>
      <c r="B123" s="11" t="s">
        <v>27</v>
      </c>
      <c r="C123" s="9" t="s">
        <v>172</v>
      </c>
      <c r="D123" s="6" t="s">
        <v>176</v>
      </c>
      <c r="E123" s="1" t="s">
        <v>356</v>
      </c>
      <c r="F123" s="15" t="s">
        <v>300</v>
      </c>
      <c r="G123" s="1"/>
      <c r="H123" s="4">
        <v>600</v>
      </c>
      <c r="I123" s="2"/>
      <c r="J123" s="2"/>
      <c r="K123" s="2">
        <v>600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>
        <v>600</v>
      </c>
      <c r="X123" s="2"/>
      <c r="Y123" s="2"/>
      <c r="Z123" s="2"/>
      <c r="AA123" s="2"/>
      <c r="AB123" s="2"/>
      <c r="AC123" s="2"/>
      <c r="AD123" s="2"/>
      <c r="AE123" s="2"/>
      <c r="AF123" s="2"/>
      <c r="AG123" s="4"/>
      <c r="AH123" s="2"/>
      <c r="AI123" s="2">
        <f t="shared" si="6"/>
        <v>600</v>
      </c>
      <c r="AJ123" s="2">
        <f t="shared" si="7"/>
        <v>600</v>
      </c>
      <c r="AK123" s="2">
        <f t="shared" si="8"/>
        <v>600</v>
      </c>
      <c r="AL123" s="2">
        <f t="shared" si="9"/>
        <v>0</v>
      </c>
      <c r="AM123" s="2">
        <f t="shared" si="10"/>
        <v>0</v>
      </c>
      <c r="AN123" s="2">
        <f t="shared" si="11"/>
        <v>0</v>
      </c>
    </row>
    <row r="124" spans="1:40" ht="31.5" customHeight="1" x14ac:dyDescent="0.25">
      <c r="A124" s="55">
        <v>211</v>
      </c>
      <c r="B124" s="11" t="s">
        <v>27</v>
      </c>
      <c r="C124" s="9" t="s">
        <v>77</v>
      </c>
      <c r="D124" s="6" t="s">
        <v>83</v>
      </c>
      <c r="E124" s="1" t="s">
        <v>379</v>
      </c>
      <c r="F124" s="15" t="s">
        <v>299</v>
      </c>
      <c r="G124" s="1"/>
      <c r="H124" s="4">
        <v>5000</v>
      </c>
      <c r="I124" s="2"/>
      <c r="J124" s="2"/>
      <c r="K124" s="2">
        <v>4996.57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>
        <v>5000</v>
      </c>
      <c r="X124" s="2"/>
      <c r="Y124" s="2"/>
      <c r="Z124" s="2">
        <v>-3.43</v>
      </c>
      <c r="AA124" s="2"/>
      <c r="AB124" s="2"/>
      <c r="AC124" s="2"/>
      <c r="AD124" s="2"/>
      <c r="AE124" s="2"/>
      <c r="AF124" s="2"/>
      <c r="AG124" s="4">
        <v>3.43</v>
      </c>
      <c r="AH124" s="2"/>
      <c r="AI124" s="2">
        <f t="shared" si="6"/>
        <v>4996.57</v>
      </c>
      <c r="AJ124" s="2">
        <f t="shared" si="7"/>
        <v>4996.57</v>
      </c>
      <c r="AK124" s="2">
        <f t="shared" si="8"/>
        <v>4996.57</v>
      </c>
      <c r="AL124" s="2">
        <f t="shared" si="9"/>
        <v>0</v>
      </c>
      <c r="AM124" s="2">
        <f t="shared" si="10"/>
        <v>0</v>
      </c>
      <c r="AN124" s="2">
        <f t="shared" si="11"/>
        <v>0</v>
      </c>
    </row>
    <row r="125" spans="1:40" ht="30.75" customHeight="1" x14ac:dyDescent="0.25">
      <c r="A125" s="55">
        <v>213</v>
      </c>
      <c r="B125" s="11" t="s">
        <v>40</v>
      </c>
      <c r="C125" s="9" t="s">
        <v>145</v>
      </c>
      <c r="D125" s="6" t="s">
        <v>57</v>
      </c>
      <c r="E125" s="1"/>
      <c r="F125" s="15" t="s">
        <v>303</v>
      </c>
      <c r="G125" s="1"/>
      <c r="H125" s="4">
        <v>1</v>
      </c>
      <c r="I125" s="2"/>
      <c r="J125" s="2"/>
      <c r="K125" s="2">
        <v>3260415.01</v>
      </c>
      <c r="L125" s="2">
        <v>1629434.98</v>
      </c>
      <c r="M125" s="2">
        <v>1628786.49</v>
      </c>
      <c r="N125" s="2">
        <v>1629858.33</v>
      </c>
      <c r="O125" s="2">
        <f>1625640.97+1723852.21</f>
        <v>3349493.1799999997</v>
      </c>
      <c r="P125" s="2"/>
      <c r="Q125" s="2">
        <f>1741185.26+1733827.28</f>
        <v>3475012.54</v>
      </c>
      <c r="R125" s="18"/>
      <c r="S125" s="38"/>
      <c r="T125" s="2"/>
      <c r="U125" s="2"/>
      <c r="V125" s="2"/>
      <c r="W125" s="2">
        <v>3260415.01</v>
      </c>
      <c r="X125" s="2">
        <v>1629434.98</v>
      </c>
      <c r="Y125" s="2">
        <v>1628786.49</v>
      </c>
      <c r="Z125" s="2"/>
      <c r="AA125" s="2">
        <v>3255499.3</v>
      </c>
      <c r="AB125" s="2">
        <v>1723852.21</v>
      </c>
      <c r="AC125" s="2">
        <v>1741185.26</v>
      </c>
      <c r="AD125" s="18"/>
      <c r="AE125" s="38"/>
      <c r="AF125" s="2"/>
      <c r="AG125" s="4"/>
      <c r="AH125" s="2">
        <v>15301673.25</v>
      </c>
      <c r="AI125" s="2">
        <f t="shared" si="6"/>
        <v>15301674.25</v>
      </c>
      <c r="AJ125" s="2">
        <f t="shared" si="7"/>
        <v>14973000.530000001</v>
      </c>
      <c r="AK125" s="2">
        <f t="shared" si="8"/>
        <v>13239173.250000002</v>
      </c>
      <c r="AL125" s="2">
        <f t="shared" si="9"/>
        <v>2062500.9999999981</v>
      </c>
      <c r="AM125" s="2">
        <f t="shared" si="10"/>
        <v>1733827.2799999993</v>
      </c>
      <c r="AN125" s="2">
        <f t="shared" si="11"/>
        <v>328673.71999999881</v>
      </c>
    </row>
    <row r="126" spans="1:40" ht="31.5" customHeight="1" x14ac:dyDescent="0.25">
      <c r="A126" s="55">
        <v>214</v>
      </c>
      <c r="B126" s="11" t="s">
        <v>40</v>
      </c>
      <c r="C126" s="9" t="s">
        <v>145</v>
      </c>
      <c r="D126" s="6" t="s">
        <v>57</v>
      </c>
      <c r="E126" s="1"/>
      <c r="F126" s="15" t="s">
        <v>304</v>
      </c>
      <c r="G126" s="1"/>
      <c r="H126" s="4">
        <v>1</v>
      </c>
      <c r="I126" s="2"/>
      <c r="J126" s="2"/>
      <c r="K126" s="2">
        <v>251041.69</v>
      </c>
      <c r="L126" s="2">
        <v>129349.15</v>
      </c>
      <c r="M126" s="4">
        <v>130801.51</v>
      </c>
      <c r="N126" s="2">
        <v>244787.99</v>
      </c>
      <c r="O126" s="2">
        <f>130595.82+141973.92</f>
        <v>272569.74</v>
      </c>
      <c r="P126" s="2"/>
      <c r="Q126" s="2">
        <f>145770.41+147103.62</f>
        <v>292874.03000000003</v>
      </c>
      <c r="R126" s="2"/>
      <c r="S126" s="2"/>
      <c r="T126" s="2"/>
      <c r="U126" s="2"/>
      <c r="V126" s="2"/>
      <c r="W126" s="2">
        <v>251041.69</v>
      </c>
      <c r="X126" s="2">
        <v>129349.15</v>
      </c>
      <c r="Y126" s="4">
        <v>130801.51</v>
      </c>
      <c r="Z126" s="2"/>
      <c r="AA126" s="2">
        <v>375383.81</v>
      </c>
      <c r="AB126" s="2">
        <v>141973.92000000001</v>
      </c>
      <c r="AC126" s="2">
        <v>145770.41</v>
      </c>
      <c r="AD126" s="2"/>
      <c r="AE126" s="2"/>
      <c r="AF126" s="2"/>
      <c r="AG126" s="4"/>
      <c r="AH126" s="2">
        <v>1359424.29</v>
      </c>
      <c r="AI126" s="2">
        <f t="shared" si="6"/>
        <v>1359425.29</v>
      </c>
      <c r="AJ126" s="2">
        <f t="shared" si="7"/>
        <v>1321424.1099999999</v>
      </c>
      <c r="AK126" s="2">
        <f t="shared" si="8"/>
        <v>1174320.49</v>
      </c>
      <c r="AL126" s="2">
        <f t="shared" si="9"/>
        <v>185104.80000000005</v>
      </c>
      <c r="AM126" s="2">
        <f t="shared" si="10"/>
        <v>147103.61999999988</v>
      </c>
      <c r="AN126" s="2">
        <f t="shared" si="11"/>
        <v>38001.180000000168</v>
      </c>
    </row>
    <row r="127" spans="1:40" ht="31.5" customHeight="1" x14ac:dyDescent="0.25">
      <c r="A127" s="55">
        <v>215</v>
      </c>
      <c r="B127" s="11" t="s">
        <v>40</v>
      </c>
      <c r="C127" s="9" t="s">
        <v>177</v>
      </c>
      <c r="D127" s="6" t="s">
        <v>57</v>
      </c>
      <c r="E127" s="1"/>
      <c r="F127" s="15" t="s">
        <v>303</v>
      </c>
      <c r="G127" s="1"/>
      <c r="H127" s="4">
        <v>1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4">
        <v>1</v>
      </c>
      <c r="AH127" s="2"/>
      <c r="AI127" s="2">
        <f t="shared" si="6"/>
        <v>0</v>
      </c>
      <c r="AJ127" s="2">
        <f t="shared" si="7"/>
        <v>0</v>
      </c>
      <c r="AK127" s="2">
        <f t="shared" si="8"/>
        <v>0</v>
      </c>
      <c r="AL127" s="2">
        <f t="shared" si="9"/>
        <v>0</v>
      </c>
      <c r="AM127" s="2">
        <f t="shared" si="10"/>
        <v>0</v>
      </c>
      <c r="AN127" s="2">
        <f t="shared" si="11"/>
        <v>0</v>
      </c>
    </row>
    <row r="128" spans="1:40" ht="30.75" customHeight="1" x14ac:dyDescent="0.25">
      <c r="A128" s="55">
        <v>216</v>
      </c>
      <c r="B128" s="11" t="s">
        <v>27</v>
      </c>
      <c r="C128" s="9" t="s">
        <v>178</v>
      </c>
      <c r="D128" s="6" t="s">
        <v>179</v>
      </c>
      <c r="E128" s="1" t="s">
        <v>329</v>
      </c>
      <c r="F128" s="15" t="s">
        <v>299</v>
      </c>
      <c r="G128" s="1"/>
      <c r="H128" s="4">
        <v>59000</v>
      </c>
      <c r="I128" s="2"/>
      <c r="J128" s="2"/>
      <c r="K128" s="2">
        <v>59000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>
        <v>59000</v>
      </c>
      <c r="X128" s="2"/>
      <c r="Y128" s="2"/>
      <c r="Z128" s="2"/>
      <c r="AA128" s="2"/>
      <c r="AB128" s="2"/>
      <c r="AC128" s="2"/>
      <c r="AD128" s="2"/>
      <c r="AE128" s="2"/>
      <c r="AF128" s="2"/>
      <c r="AG128" s="4"/>
      <c r="AH128" s="2"/>
      <c r="AI128" s="2">
        <f t="shared" si="6"/>
        <v>59000</v>
      </c>
      <c r="AJ128" s="2">
        <f t="shared" si="7"/>
        <v>59000</v>
      </c>
      <c r="AK128" s="2">
        <f t="shared" si="8"/>
        <v>59000</v>
      </c>
      <c r="AL128" s="2">
        <f t="shared" si="9"/>
        <v>0</v>
      </c>
      <c r="AM128" s="2">
        <f t="shared" si="10"/>
        <v>0</v>
      </c>
      <c r="AN128" s="2">
        <f t="shared" si="11"/>
        <v>0</v>
      </c>
    </row>
    <row r="129" spans="1:40" ht="30.75" customHeight="1" x14ac:dyDescent="0.25">
      <c r="A129" s="55">
        <v>221</v>
      </c>
      <c r="B129" s="11" t="s">
        <v>27</v>
      </c>
      <c r="C129" s="9" t="s">
        <v>144</v>
      </c>
      <c r="D129" s="6" t="s">
        <v>37</v>
      </c>
      <c r="E129" s="1" t="s">
        <v>368</v>
      </c>
      <c r="F129" s="15" t="s">
        <v>299</v>
      </c>
      <c r="G129" s="1"/>
      <c r="H129" s="4">
        <v>900</v>
      </c>
      <c r="I129" s="2"/>
      <c r="J129" s="2"/>
      <c r="K129" s="2">
        <v>900</v>
      </c>
      <c r="L129" s="2"/>
      <c r="M129" s="2"/>
      <c r="N129" s="2"/>
      <c r="O129" s="4"/>
      <c r="P129" s="2"/>
      <c r="Q129" s="2"/>
      <c r="R129" s="2"/>
      <c r="S129" s="2"/>
      <c r="T129" s="2"/>
      <c r="U129" s="2"/>
      <c r="V129" s="2"/>
      <c r="W129" s="2">
        <v>900</v>
      </c>
      <c r="X129" s="2"/>
      <c r="Y129" s="2"/>
      <c r="Z129" s="2"/>
      <c r="AA129" s="4"/>
      <c r="AB129" s="2"/>
      <c r="AC129" s="2"/>
      <c r="AD129" s="2"/>
      <c r="AE129" s="2"/>
      <c r="AF129" s="2"/>
      <c r="AG129" s="4"/>
      <c r="AH129" s="2"/>
      <c r="AI129" s="2">
        <f t="shared" si="6"/>
        <v>900</v>
      </c>
      <c r="AJ129" s="2">
        <f t="shared" si="7"/>
        <v>900</v>
      </c>
      <c r="AK129" s="2">
        <f t="shared" si="8"/>
        <v>900</v>
      </c>
      <c r="AL129" s="2">
        <f t="shared" si="9"/>
        <v>0</v>
      </c>
      <c r="AM129" s="2">
        <f t="shared" si="10"/>
        <v>0</v>
      </c>
      <c r="AN129" s="2">
        <f t="shared" si="11"/>
        <v>0</v>
      </c>
    </row>
    <row r="130" spans="1:40" ht="30.75" customHeight="1" x14ac:dyDescent="0.25">
      <c r="A130" s="55">
        <v>222</v>
      </c>
      <c r="B130" s="11" t="s">
        <v>27</v>
      </c>
      <c r="C130" s="9" t="s">
        <v>144</v>
      </c>
      <c r="D130" s="6" t="s">
        <v>39</v>
      </c>
      <c r="E130" s="1" t="s">
        <v>369</v>
      </c>
      <c r="F130" s="15" t="s">
        <v>299</v>
      </c>
      <c r="G130" s="1"/>
      <c r="H130" s="4">
        <v>900</v>
      </c>
      <c r="I130" s="2"/>
      <c r="J130" s="2"/>
      <c r="K130" s="2">
        <v>900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>
        <v>900</v>
      </c>
      <c r="X130" s="2"/>
      <c r="Y130" s="2"/>
      <c r="Z130" s="2"/>
      <c r="AA130" s="2"/>
      <c r="AB130" s="2"/>
      <c r="AC130" s="2"/>
      <c r="AD130" s="2"/>
      <c r="AE130" s="2"/>
      <c r="AF130" s="2"/>
      <c r="AG130" s="4"/>
      <c r="AH130" s="2"/>
      <c r="AI130" s="2">
        <f t="shared" si="6"/>
        <v>900</v>
      </c>
      <c r="AJ130" s="2">
        <f t="shared" si="7"/>
        <v>900</v>
      </c>
      <c r="AK130" s="2">
        <f t="shared" si="8"/>
        <v>900</v>
      </c>
      <c r="AL130" s="2">
        <f t="shared" si="9"/>
        <v>0</v>
      </c>
      <c r="AM130" s="2">
        <f t="shared" si="10"/>
        <v>0</v>
      </c>
      <c r="AN130" s="2">
        <f t="shared" si="11"/>
        <v>0</v>
      </c>
    </row>
    <row r="131" spans="1:40" ht="31.5" customHeight="1" x14ac:dyDescent="0.25">
      <c r="A131" s="55">
        <v>223</v>
      </c>
      <c r="B131" s="11" t="s">
        <v>27</v>
      </c>
      <c r="C131" s="9" t="s">
        <v>180</v>
      </c>
      <c r="D131" s="6" t="s">
        <v>151</v>
      </c>
      <c r="E131" s="1" t="s">
        <v>395</v>
      </c>
      <c r="F131" s="15" t="s">
        <v>299</v>
      </c>
      <c r="G131" s="1"/>
      <c r="H131" s="4">
        <v>75</v>
      </c>
      <c r="I131" s="2"/>
      <c r="J131" s="2"/>
      <c r="K131" s="2">
        <v>75</v>
      </c>
      <c r="L131" s="2"/>
      <c r="M131" s="4"/>
      <c r="N131" s="4"/>
      <c r="O131" s="2"/>
      <c r="P131" s="2"/>
      <c r="Q131" s="2"/>
      <c r="R131" s="2"/>
      <c r="S131" s="2"/>
      <c r="T131" s="2"/>
      <c r="U131" s="2"/>
      <c r="V131" s="2"/>
      <c r="W131" s="2">
        <v>75</v>
      </c>
      <c r="X131" s="2"/>
      <c r="Y131" s="4"/>
      <c r="Z131" s="2"/>
      <c r="AA131" s="2"/>
      <c r="AB131" s="2"/>
      <c r="AC131" s="2"/>
      <c r="AD131" s="2"/>
      <c r="AE131" s="2"/>
      <c r="AF131" s="2"/>
      <c r="AG131" s="4"/>
      <c r="AH131" s="2"/>
      <c r="AI131" s="2">
        <f t="shared" si="6"/>
        <v>75</v>
      </c>
      <c r="AJ131" s="2">
        <f t="shared" si="7"/>
        <v>75</v>
      </c>
      <c r="AK131" s="2">
        <f t="shared" si="8"/>
        <v>75</v>
      </c>
      <c r="AL131" s="2">
        <f t="shared" si="9"/>
        <v>0</v>
      </c>
      <c r="AM131" s="2">
        <f t="shared" si="10"/>
        <v>0</v>
      </c>
      <c r="AN131" s="2">
        <f t="shared" si="11"/>
        <v>0</v>
      </c>
    </row>
    <row r="132" spans="1:40" ht="30.75" customHeight="1" x14ac:dyDescent="0.25">
      <c r="A132" s="55">
        <v>227</v>
      </c>
      <c r="B132" s="11" t="s">
        <v>27</v>
      </c>
      <c r="C132" s="9" t="s">
        <v>181</v>
      </c>
      <c r="D132" s="6" t="s">
        <v>182</v>
      </c>
      <c r="E132" s="1" t="s">
        <v>405</v>
      </c>
      <c r="F132" s="15" t="s">
        <v>300</v>
      </c>
      <c r="G132" s="1"/>
      <c r="H132" s="2">
        <v>5375</v>
      </c>
      <c r="I132" s="2"/>
      <c r="J132" s="2"/>
      <c r="K132" s="2">
        <v>5375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>
        <v>5375</v>
      </c>
      <c r="X132" s="2"/>
      <c r="Y132" s="2"/>
      <c r="Z132" s="2"/>
      <c r="AA132" s="2"/>
      <c r="AB132" s="2"/>
      <c r="AC132" s="2"/>
      <c r="AD132" s="2"/>
      <c r="AE132" s="2"/>
      <c r="AF132" s="2"/>
      <c r="AG132" s="28"/>
      <c r="AH132" s="2"/>
      <c r="AI132" s="2">
        <f t="shared" si="6"/>
        <v>5375</v>
      </c>
      <c r="AJ132" s="2">
        <f t="shared" si="7"/>
        <v>5375</v>
      </c>
      <c r="AK132" s="2">
        <f t="shared" si="8"/>
        <v>5375</v>
      </c>
      <c r="AL132" s="2">
        <f t="shared" si="9"/>
        <v>0</v>
      </c>
      <c r="AM132" s="2">
        <f t="shared" si="10"/>
        <v>0</v>
      </c>
      <c r="AN132" s="2">
        <f t="shared" si="11"/>
        <v>0</v>
      </c>
    </row>
    <row r="133" spans="1:40" ht="30.75" customHeight="1" x14ac:dyDescent="0.25">
      <c r="A133" s="55">
        <v>228</v>
      </c>
      <c r="B133" s="11" t="s">
        <v>27</v>
      </c>
      <c r="C133" s="9" t="s">
        <v>157</v>
      </c>
      <c r="D133" s="6" t="s">
        <v>54</v>
      </c>
      <c r="E133" s="1" t="s">
        <v>332</v>
      </c>
      <c r="F133" s="15" t="s">
        <v>299</v>
      </c>
      <c r="G133" s="1"/>
      <c r="H133" s="4">
        <v>12200</v>
      </c>
      <c r="I133" s="2"/>
      <c r="J133" s="2"/>
      <c r="K133" s="2"/>
      <c r="L133" s="2">
        <v>12200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>
        <v>12200</v>
      </c>
      <c r="Y133" s="2"/>
      <c r="Z133" s="2"/>
      <c r="AA133" s="2"/>
      <c r="AB133" s="2"/>
      <c r="AC133" s="2"/>
      <c r="AD133" s="2"/>
      <c r="AE133" s="2"/>
      <c r="AF133" s="2"/>
      <c r="AG133" s="4"/>
      <c r="AH133" s="2"/>
      <c r="AI133" s="2">
        <f t="shared" si="6"/>
        <v>12200</v>
      </c>
      <c r="AJ133" s="2">
        <f t="shared" si="7"/>
        <v>12200</v>
      </c>
      <c r="AK133" s="2">
        <f t="shared" si="8"/>
        <v>12200</v>
      </c>
      <c r="AL133" s="2">
        <f t="shared" si="9"/>
        <v>0</v>
      </c>
      <c r="AM133" s="2">
        <f t="shared" si="10"/>
        <v>0</v>
      </c>
      <c r="AN133" s="2">
        <f t="shared" si="11"/>
        <v>0</v>
      </c>
    </row>
    <row r="134" spans="1:40" ht="31.5" customHeight="1" x14ac:dyDescent="0.25">
      <c r="A134" s="55">
        <v>231</v>
      </c>
      <c r="B134" s="11" t="s">
        <v>27</v>
      </c>
      <c r="C134" s="9" t="s">
        <v>110</v>
      </c>
      <c r="D134" s="6" t="s">
        <v>183</v>
      </c>
      <c r="E134" s="1" t="s">
        <v>357</v>
      </c>
      <c r="F134" s="15" t="s">
        <v>301</v>
      </c>
      <c r="G134" s="1"/>
      <c r="H134" s="4">
        <v>1224.44</v>
      </c>
      <c r="I134" s="2"/>
      <c r="J134" s="2"/>
      <c r="K134" s="2">
        <v>1224.44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>
        <v>1224.44</v>
      </c>
      <c r="Y134" s="2"/>
      <c r="Z134" s="2"/>
      <c r="AA134" s="2"/>
      <c r="AB134" s="2"/>
      <c r="AC134" s="2"/>
      <c r="AD134" s="2"/>
      <c r="AE134" s="2"/>
      <c r="AF134" s="2"/>
      <c r="AG134" s="57"/>
      <c r="AH134" s="2"/>
      <c r="AI134" s="2">
        <f t="shared" si="6"/>
        <v>1224.44</v>
      </c>
      <c r="AJ134" s="2">
        <f t="shared" si="7"/>
        <v>1224.44</v>
      </c>
      <c r="AK134" s="2">
        <f t="shared" si="8"/>
        <v>1224.44</v>
      </c>
      <c r="AL134" s="2">
        <f t="shared" si="9"/>
        <v>0</v>
      </c>
      <c r="AM134" s="2">
        <f t="shared" si="10"/>
        <v>0</v>
      </c>
      <c r="AN134" s="2">
        <f t="shared" si="11"/>
        <v>0</v>
      </c>
    </row>
    <row r="135" spans="1:40" ht="31.5" customHeight="1" x14ac:dyDescent="0.25">
      <c r="A135" s="55">
        <v>261</v>
      </c>
      <c r="B135" s="11" t="s">
        <v>27</v>
      </c>
      <c r="C135" s="9" t="s">
        <v>96</v>
      </c>
      <c r="D135" s="6" t="s">
        <v>95</v>
      </c>
      <c r="E135" s="1" t="s">
        <v>334</v>
      </c>
      <c r="F135" s="15" t="s">
        <v>300</v>
      </c>
      <c r="G135" s="1"/>
      <c r="H135" s="2">
        <v>70.92</v>
      </c>
      <c r="I135" s="2"/>
      <c r="J135" s="2"/>
      <c r="K135" s="2"/>
      <c r="L135" s="2">
        <v>70.92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>
        <v>70.92</v>
      </c>
      <c r="Y135" s="2"/>
      <c r="Z135" s="2"/>
      <c r="AA135" s="2"/>
      <c r="AB135" s="2"/>
      <c r="AC135" s="2"/>
      <c r="AD135" s="2"/>
      <c r="AE135" s="2"/>
      <c r="AF135" s="2"/>
      <c r="AG135" s="58"/>
      <c r="AH135" s="2"/>
      <c r="AI135" s="2">
        <f t="shared" si="6"/>
        <v>70.92</v>
      </c>
      <c r="AJ135" s="2">
        <f t="shared" si="7"/>
        <v>70.92</v>
      </c>
      <c r="AK135" s="2">
        <f t="shared" si="8"/>
        <v>70.92</v>
      </c>
      <c r="AL135" s="2">
        <f t="shared" si="9"/>
        <v>0</v>
      </c>
      <c r="AM135" s="2">
        <f t="shared" si="10"/>
        <v>0</v>
      </c>
      <c r="AN135" s="2">
        <f t="shared" si="11"/>
        <v>0</v>
      </c>
    </row>
    <row r="136" spans="1:40" ht="31.5" customHeight="1" x14ac:dyDescent="0.25">
      <c r="A136" s="55">
        <v>263</v>
      </c>
      <c r="B136" s="11" t="s">
        <v>27</v>
      </c>
      <c r="C136" s="9" t="s">
        <v>184</v>
      </c>
      <c r="D136" s="6" t="s">
        <v>95</v>
      </c>
      <c r="E136" s="1" t="s">
        <v>334</v>
      </c>
      <c r="F136" s="15" t="s">
        <v>300</v>
      </c>
      <c r="G136" s="1"/>
      <c r="H136" s="2">
        <v>137.24</v>
      </c>
      <c r="I136" s="2"/>
      <c r="J136" s="2"/>
      <c r="K136" s="2"/>
      <c r="L136" s="2">
        <v>137.24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>
        <v>137.24</v>
      </c>
      <c r="Y136" s="2"/>
      <c r="Z136" s="2"/>
      <c r="AA136" s="2"/>
      <c r="AB136" s="2"/>
      <c r="AC136" s="2"/>
      <c r="AD136" s="2"/>
      <c r="AE136" s="2"/>
      <c r="AF136" s="2"/>
      <c r="AG136" s="4"/>
      <c r="AH136" s="2"/>
      <c r="AI136" s="2">
        <f t="shared" si="6"/>
        <v>137.24</v>
      </c>
      <c r="AJ136" s="2">
        <f t="shared" si="7"/>
        <v>137.24</v>
      </c>
      <c r="AK136" s="2">
        <f t="shared" si="8"/>
        <v>137.24</v>
      </c>
      <c r="AL136" s="2">
        <f t="shared" si="9"/>
        <v>0</v>
      </c>
      <c r="AM136" s="2">
        <f t="shared" si="10"/>
        <v>0</v>
      </c>
      <c r="AN136" s="2">
        <f t="shared" si="11"/>
        <v>0</v>
      </c>
    </row>
    <row r="137" spans="1:40" ht="31.5" customHeight="1" x14ac:dyDescent="0.25">
      <c r="A137" s="63">
        <v>266</v>
      </c>
      <c r="B137" s="11" t="s">
        <v>27</v>
      </c>
      <c r="C137" s="9" t="s">
        <v>147</v>
      </c>
      <c r="D137" s="6" t="s">
        <v>37</v>
      </c>
      <c r="E137" s="1" t="s">
        <v>368</v>
      </c>
      <c r="F137" s="15" t="s">
        <v>299</v>
      </c>
      <c r="G137" s="1"/>
      <c r="H137" s="4">
        <v>900</v>
      </c>
      <c r="I137" s="2"/>
      <c r="J137" s="2"/>
      <c r="K137" s="2"/>
      <c r="L137" s="2">
        <v>900</v>
      </c>
      <c r="M137" s="2"/>
      <c r="N137" s="2"/>
      <c r="O137" s="2"/>
      <c r="P137" s="2"/>
      <c r="Q137" s="2"/>
      <c r="R137" s="2"/>
      <c r="S137" s="52"/>
      <c r="T137" s="2"/>
      <c r="U137" s="2"/>
      <c r="V137" s="2"/>
      <c r="W137" s="2"/>
      <c r="X137" s="2">
        <v>900</v>
      </c>
      <c r="Y137" s="2"/>
      <c r="Z137" s="2"/>
      <c r="AA137" s="2"/>
      <c r="AB137" s="2"/>
      <c r="AC137" s="2"/>
      <c r="AD137" s="18"/>
      <c r="AE137" s="52"/>
      <c r="AF137" s="2"/>
      <c r="AG137" s="58"/>
      <c r="AH137" s="2"/>
      <c r="AI137" s="2">
        <f t="shared" ref="AI137:AI140" si="12">H137-AG137+AH137</f>
        <v>900</v>
      </c>
      <c r="AJ137" s="2">
        <f t="shared" ref="AJ137:AJ140" si="13">SUM(I137:T137)</f>
        <v>900</v>
      </c>
      <c r="AK137" s="2">
        <f t="shared" ref="AK137:AK140" si="14">SUM(U137:AF137)</f>
        <v>900</v>
      </c>
      <c r="AL137" s="2">
        <f t="shared" ref="AL137:AL140" si="15">SUM(AJ137-AK137)+(AI137-AJ137)</f>
        <v>0</v>
      </c>
      <c r="AM137" s="2">
        <f t="shared" ref="AM137:AM140" si="16">SUM(AJ137-AK137)</f>
        <v>0</v>
      </c>
      <c r="AN137" s="2">
        <f t="shared" ref="AN137:AN140" si="17">SUM(AI137-AJ137)</f>
        <v>0</v>
      </c>
    </row>
    <row r="138" spans="1:40" ht="30.75" customHeight="1" x14ac:dyDescent="0.25">
      <c r="A138" s="63">
        <v>267</v>
      </c>
      <c r="B138" s="11" t="s">
        <v>27</v>
      </c>
      <c r="C138" s="9" t="s">
        <v>144</v>
      </c>
      <c r="D138" s="15" t="s">
        <v>39</v>
      </c>
      <c r="E138" s="1" t="s">
        <v>369</v>
      </c>
      <c r="F138" s="15" t="s">
        <v>299</v>
      </c>
      <c r="G138" s="1"/>
      <c r="H138" s="4">
        <v>900</v>
      </c>
      <c r="I138" s="2"/>
      <c r="J138" s="2"/>
      <c r="K138" s="2"/>
      <c r="L138" s="2">
        <v>900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>
        <v>900</v>
      </c>
      <c r="Y138" s="2"/>
      <c r="Z138" s="2"/>
      <c r="AA138" s="2"/>
      <c r="AB138" s="2"/>
      <c r="AC138" s="2"/>
      <c r="AD138" s="22"/>
      <c r="AE138" s="2"/>
      <c r="AF138" s="2"/>
      <c r="AG138" s="4"/>
      <c r="AH138" s="2"/>
      <c r="AI138" s="2">
        <f t="shared" si="12"/>
        <v>900</v>
      </c>
      <c r="AJ138" s="2">
        <f t="shared" si="13"/>
        <v>900</v>
      </c>
      <c r="AK138" s="2">
        <f t="shared" si="14"/>
        <v>900</v>
      </c>
      <c r="AL138" s="2">
        <f t="shared" si="15"/>
        <v>0</v>
      </c>
      <c r="AM138" s="2">
        <f t="shared" si="16"/>
        <v>0</v>
      </c>
      <c r="AN138" s="2">
        <f t="shared" si="17"/>
        <v>0</v>
      </c>
    </row>
    <row r="139" spans="1:40" ht="30.75" customHeight="1" x14ac:dyDescent="0.25">
      <c r="A139" s="55">
        <v>268</v>
      </c>
      <c r="B139" s="11" t="s">
        <v>40</v>
      </c>
      <c r="C139" s="9" t="s">
        <v>186</v>
      </c>
      <c r="D139" s="6" t="s">
        <v>185</v>
      </c>
      <c r="E139" s="1" t="s">
        <v>406</v>
      </c>
      <c r="F139" s="15" t="s">
        <v>300</v>
      </c>
      <c r="G139" s="1"/>
      <c r="H139" s="2">
        <v>1800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8"/>
      <c r="AH139" s="2"/>
      <c r="AI139" s="2">
        <f t="shared" si="12"/>
        <v>1800</v>
      </c>
      <c r="AJ139" s="2">
        <f t="shared" si="13"/>
        <v>0</v>
      </c>
      <c r="AK139" s="2">
        <f t="shared" si="14"/>
        <v>0</v>
      </c>
      <c r="AL139" s="2">
        <f t="shared" si="15"/>
        <v>1800</v>
      </c>
      <c r="AM139" s="2">
        <f t="shared" si="16"/>
        <v>0</v>
      </c>
      <c r="AN139" s="2">
        <f t="shared" si="17"/>
        <v>1800</v>
      </c>
    </row>
    <row r="140" spans="1:40" ht="30.75" customHeight="1" x14ac:dyDescent="0.25">
      <c r="A140" s="55">
        <v>297</v>
      </c>
      <c r="B140" s="11" t="s">
        <v>27</v>
      </c>
      <c r="C140" s="15" t="s">
        <v>187</v>
      </c>
      <c r="D140" s="31" t="s">
        <v>78</v>
      </c>
      <c r="E140" s="1" t="s">
        <v>377</v>
      </c>
      <c r="F140" s="15" t="s">
        <v>299</v>
      </c>
      <c r="G140" s="1"/>
      <c r="H140" s="4">
        <v>5000</v>
      </c>
      <c r="I140" s="2"/>
      <c r="J140" s="2"/>
      <c r="K140" s="2"/>
      <c r="L140" s="2">
        <v>4680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>
        <v>5000</v>
      </c>
      <c r="Y140" s="2"/>
      <c r="Z140" s="2"/>
      <c r="AA140" s="2"/>
      <c r="AB140" s="2">
        <v>-320</v>
      </c>
      <c r="AC140" s="2"/>
      <c r="AD140" s="2"/>
      <c r="AE140" s="2"/>
      <c r="AF140" s="2"/>
      <c r="AG140" s="4">
        <v>320</v>
      </c>
      <c r="AH140" s="2"/>
      <c r="AI140" s="2">
        <f t="shared" si="12"/>
        <v>4680</v>
      </c>
      <c r="AJ140" s="2">
        <f t="shared" si="13"/>
        <v>4680</v>
      </c>
      <c r="AK140" s="2">
        <f t="shared" si="14"/>
        <v>4680</v>
      </c>
      <c r="AL140" s="2">
        <f t="shared" si="15"/>
        <v>0</v>
      </c>
      <c r="AM140" s="2">
        <f t="shared" si="16"/>
        <v>0</v>
      </c>
      <c r="AN140" s="2">
        <f t="shared" si="17"/>
        <v>0</v>
      </c>
    </row>
    <row r="141" spans="1:40" ht="35.1" hidden="1" customHeight="1" x14ac:dyDescent="0.25">
      <c r="A141" s="11"/>
      <c r="B141" s="11" t="s">
        <v>27</v>
      </c>
      <c r="C141" s="9"/>
      <c r="D141" s="6"/>
      <c r="E141" s="1"/>
      <c r="F141" s="15" t="s">
        <v>299</v>
      </c>
      <c r="G141" s="1" t="s">
        <v>31</v>
      </c>
      <c r="H141" s="19"/>
      <c r="I141" s="2"/>
      <c r="J141" s="2"/>
      <c r="K141" s="2"/>
      <c r="L141" s="2">
        <v>1500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>
        <v>1500</v>
      </c>
      <c r="Y141" s="2"/>
      <c r="Z141" s="2"/>
      <c r="AA141" s="2"/>
      <c r="AB141" s="2"/>
      <c r="AC141" s="2"/>
      <c r="AD141" s="2"/>
      <c r="AE141" s="2"/>
      <c r="AF141" s="2"/>
      <c r="AG141" s="4"/>
      <c r="AH141" s="2"/>
      <c r="AI141" s="2">
        <f t="shared" ref="AI141:AI199" si="18">H141-AG141+AH141</f>
        <v>0</v>
      </c>
      <c r="AJ141" s="2">
        <f t="shared" ref="AJ141:AJ199" si="19">SUM(I141:T141)</f>
        <v>1500</v>
      </c>
      <c r="AK141" s="2">
        <f t="shared" ref="AK141:AK199" si="20">SUM(U141:AF141)</f>
        <v>1500</v>
      </c>
      <c r="AL141" s="2">
        <f t="shared" ref="AL141:AL199" si="21">(AJ141-AK141)+(AI141-AJ141)</f>
        <v>-1500</v>
      </c>
      <c r="AM141" s="2">
        <f t="shared" ref="AM141:AM199" si="22">AJ141-AK141</f>
        <v>0</v>
      </c>
      <c r="AN141" s="2">
        <f t="shared" ref="AN141:AN199" si="23">AI141-AJ141</f>
        <v>-1500</v>
      </c>
    </row>
    <row r="142" spans="1:40" ht="35.1" hidden="1" customHeight="1" x14ac:dyDescent="0.25">
      <c r="A142" s="11"/>
      <c r="B142" s="11" t="s">
        <v>27</v>
      </c>
      <c r="C142" s="9"/>
      <c r="D142" s="6"/>
      <c r="E142" s="1"/>
      <c r="F142" s="15" t="s">
        <v>300</v>
      </c>
      <c r="G142" s="1"/>
      <c r="H142" s="1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4"/>
      <c r="AH142" s="2">
        <v>11402.6</v>
      </c>
      <c r="AI142" s="2">
        <f t="shared" si="18"/>
        <v>11402.6</v>
      </c>
      <c r="AJ142" s="2">
        <f t="shared" si="19"/>
        <v>0</v>
      </c>
      <c r="AK142" s="2">
        <f t="shared" si="20"/>
        <v>0</v>
      </c>
      <c r="AL142" s="2">
        <f t="shared" si="21"/>
        <v>11402.6</v>
      </c>
      <c r="AM142" s="2">
        <f t="shared" si="22"/>
        <v>0</v>
      </c>
      <c r="AN142" s="2">
        <f t="shared" si="23"/>
        <v>11402.6</v>
      </c>
    </row>
    <row r="143" spans="1:40" ht="35.1" hidden="1" customHeight="1" x14ac:dyDescent="0.25">
      <c r="A143" s="11"/>
      <c r="B143" s="11" t="s">
        <v>27</v>
      </c>
      <c r="C143" s="9"/>
      <c r="D143" s="6"/>
      <c r="E143" s="1"/>
      <c r="F143" s="15" t="s">
        <v>300</v>
      </c>
      <c r="G143" s="1" t="s">
        <v>29</v>
      </c>
      <c r="H143" s="19"/>
      <c r="I143" s="2"/>
      <c r="J143" s="2"/>
      <c r="K143" s="2"/>
      <c r="L143" s="2"/>
      <c r="M143" s="2">
        <v>600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>
        <v>600</v>
      </c>
      <c r="Z143" s="2"/>
      <c r="AA143" s="2"/>
      <c r="AB143" s="2"/>
      <c r="AC143" s="2"/>
      <c r="AD143" s="2"/>
      <c r="AE143" s="2"/>
      <c r="AF143" s="2"/>
      <c r="AG143" s="4"/>
      <c r="AH143" s="2"/>
      <c r="AI143" s="2">
        <f t="shared" si="18"/>
        <v>0</v>
      </c>
      <c r="AJ143" s="2">
        <f t="shared" si="19"/>
        <v>600</v>
      </c>
      <c r="AK143" s="2">
        <f t="shared" si="20"/>
        <v>600</v>
      </c>
      <c r="AL143" s="2">
        <f t="shared" si="21"/>
        <v>-600</v>
      </c>
      <c r="AM143" s="2">
        <f t="shared" si="22"/>
        <v>0</v>
      </c>
      <c r="AN143" s="2">
        <f t="shared" si="23"/>
        <v>-600</v>
      </c>
    </row>
    <row r="144" spans="1:40" ht="35.1" hidden="1" customHeight="1" x14ac:dyDescent="0.25">
      <c r="A144" s="11"/>
      <c r="B144" s="11" t="s">
        <v>27</v>
      </c>
      <c r="C144" s="9"/>
      <c r="D144" s="6"/>
      <c r="E144" s="1"/>
      <c r="F144" s="15" t="s">
        <v>300</v>
      </c>
      <c r="G144" s="1" t="s">
        <v>29</v>
      </c>
      <c r="H144" s="19"/>
      <c r="I144" s="2"/>
      <c r="J144" s="2"/>
      <c r="K144" s="2"/>
      <c r="L144" s="2"/>
      <c r="M144" s="2">
        <v>450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>
        <v>450</v>
      </c>
      <c r="Z144" s="2"/>
      <c r="AA144" s="2"/>
      <c r="AB144" s="2"/>
      <c r="AC144" s="2"/>
      <c r="AD144" s="2"/>
      <c r="AE144" s="2"/>
      <c r="AF144" s="2"/>
      <c r="AG144" s="4"/>
      <c r="AH144" s="2"/>
      <c r="AI144" s="2">
        <f t="shared" si="18"/>
        <v>0</v>
      </c>
      <c r="AJ144" s="2">
        <f t="shared" si="19"/>
        <v>450</v>
      </c>
      <c r="AK144" s="2">
        <f t="shared" si="20"/>
        <v>450</v>
      </c>
      <c r="AL144" s="2">
        <f t="shared" si="21"/>
        <v>-450</v>
      </c>
      <c r="AM144" s="2">
        <f t="shared" si="22"/>
        <v>0</v>
      </c>
      <c r="AN144" s="2">
        <f t="shared" si="23"/>
        <v>-450</v>
      </c>
    </row>
    <row r="145" spans="1:40" ht="33.75" hidden="1" customHeight="1" x14ac:dyDescent="0.25">
      <c r="A145" s="11"/>
      <c r="B145" s="11" t="s">
        <v>27</v>
      </c>
      <c r="C145" s="9"/>
      <c r="D145" s="6"/>
      <c r="E145" s="1"/>
      <c r="F145" s="15" t="s">
        <v>300</v>
      </c>
      <c r="G145" s="1" t="s">
        <v>30</v>
      </c>
      <c r="H145" s="19"/>
      <c r="I145" s="2"/>
      <c r="J145" s="2"/>
      <c r="K145" s="2"/>
      <c r="L145" s="2"/>
      <c r="M145" s="2">
        <v>7292.4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>
        <v>7292.4</v>
      </c>
      <c r="Z145" s="2"/>
      <c r="AA145" s="2"/>
      <c r="AB145" s="2"/>
      <c r="AC145" s="2"/>
      <c r="AD145" s="2"/>
      <c r="AE145" s="2"/>
      <c r="AF145" s="2"/>
      <c r="AG145" s="4"/>
      <c r="AH145" s="2"/>
      <c r="AI145" s="2">
        <f t="shared" si="18"/>
        <v>0</v>
      </c>
      <c r="AJ145" s="2">
        <f t="shared" si="19"/>
        <v>7292.4</v>
      </c>
      <c r="AK145" s="2">
        <f t="shared" si="20"/>
        <v>7292.4</v>
      </c>
      <c r="AL145" s="2">
        <f t="shared" si="21"/>
        <v>-7292.4</v>
      </c>
      <c r="AM145" s="2">
        <f t="shared" si="22"/>
        <v>0</v>
      </c>
      <c r="AN145" s="2">
        <f t="shared" si="23"/>
        <v>-7292.4</v>
      </c>
    </row>
    <row r="146" spans="1:40" ht="35.1" hidden="1" customHeight="1" x14ac:dyDescent="0.25">
      <c r="A146" s="11"/>
      <c r="B146" s="11" t="s">
        <v>27</v>
      </c>
      <c r="C146" s="28"/>
      <c r="D146" s="6"/>
      <c r="E146" s="1"/>
      <c r="F146" s="15" t="s">
        <v>300</v>
      </c>
      <c r="G146" s="1" t="s">
        <v>30</v>
      </c>
      <c r="H146" s="19"/>
      <c r="I146" s="2"/>
      <c r="J146" s="2"/>
      <c r="K146" s="2"/>
      <c r="L146" s="2"/>
      <c r="M146" s="2">
        <v>321695.59999999998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>
        <v>321695.60000000003</v>
      </c>
      <c r="Z146" s="2"/>
      <c r="AA146" s="2"/>
      <c r="AB146" s="2"/>
      <c r="AC146" s="2"/>
      <c r="AD146" s="2"/>
      <c r="AE146" s="2"/>
      <c r="AF146" s="2"/>
      <c r="AG146" s="4"/>
      <c r="AH146" s="2">
        <v>322000</v>
      </c>
      <c r="AI146" s="2">
        <f t="shared" si="18"/>
        <v>322000</v>
      </c>
      <c r="AJ146" s="2">
        <f t="shared" si="19"/>
        <v>321695.59999999998</v>
      </c>
      <c r="AK146" s="2">
        <f t="shared" si="20"/>
        <v>321695.60000000003</v>
      </c>
      <c r="AL146" s="2">
        <f t="shared" si="21"/>
        <v>304.39999999996508</v>
      </c>
      <c r="AM146" s="2">
        <f t="shared" si="22"/>
        <v>0</v>
      </c>
      <c r="AN146" s="2">
        <f t="shared" si="23"/>
        <v>304.40000000002328</v>
      </c>
    </row>
    <row r="147" spans="1:40" ht="35.1" hidden="1" customHeight="1" x14ac:dyDescent="0.25">
      <c r="A147" s="11"/>
      <c r="B147" s="11" t="s">
        <v>27</v>
      </c>
      <c r="C147" s="9"/>
      <c r="D147" s="6"/>
      <c r="E147" s="1"/>
      <c r="F147" s="15" t="s">
        <v>300</v>
      </c>
      <c r="G147" s="1" t="s">
        <v>29</v>
      </c>
      <c r="H147" s="1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4"/>
      <c r="AH147" s="22"/>
      <c r="AI147" s="2">
        <f t="shared" si="18"/>
        <v>0</v>
      </c>
      <c r="AJ147" s="2">
        <f t="shared" si="19"/>
        <v>0</v>
      </c>
      <c r="AK147" s="2">
        <f t="shared" si="20"/>
        <v>0</v>
      </c>
      <c r="AL147" s="2">
        <f t="shared" si="21"/>
        <v>0</v>
      </c>
      <c r="AM147" s="2">
        <f t="shared" si="22"/>
        <v>0</v>
      </c>
      <c r="AN147" s="2">
        <f t="shared" si="23"/>
        <v>0</v>
      </c>
    </row>
    <row r="148" spans="1:40" ht="35.1" hidden="1" customHeight="1" x14ac:dyDescent="0.25">
      <c r="A148" s="11"/>
      <c r="B148" s="11" t="s">
        <v>27</v>
      </c>
      <c r="C148" s="9"/>
      <c r="D148" s="6"/>
      <c r="E148" s="1"/>
      <c r="F148" s="15" t="s">
        <v>299</v>
      </c>
      <c r="G148" s="1" t="s">
        <v>29</v>
      </c>
      <c r="H148" s="19"/>
      <c r="I148" s="2"/>
      <c r="J148" s="2"/>
      <c r="K148" s="2"/>
      <c r="L148" s="2"/>
      <c r="M148" s="2">
        <v>6960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>
        <v>6960</v>
      </c>
      <c r="Z148" s="2"/>
      <c r="AA148" s="2"/>
      <c r="AB148" s="2"/>
      <c r="AC148" s="2"/>
      <c r="AD148" s="2"/>
      <c r="AE148" s="2"/>
      <c r="AF148" s="2"/>
      <c r="AG148" s="4"/>
      <c r="AH148" s="2"/>
      <c r="AI148" s="2">
        <f t="shared" si="18"/>
        <v>0</v>
      </c>
      <c r="AJ148" s="2">
        <f t="shared" si="19"/>
        <v>6960</v>
      </c>
      <c r="AK148" s="2">
        <f t="shared" si="20"/>
        <v>6960</v>
      </c>
      <c r="AL148" s="2">
        <f t="shared" si="21"/>
        <v>-6960</v>
      </c>
      <c r="AM148" s="2">
        <f t="shared" si="22"/>
        <v>0</v>
      </c>
      <c r="AN148" s="2">
        <f t="shared" si="23"/>
        <v>-6960</v>
      </c>
    </row>
    <row r="149" spans="1:40" ht="35.1" hidden="1" customHeight="1" x14ac:dyDescent="0.25">
      <c r="A149" s="11"/>
      <c r="B149" s="11" t="s">
        <v>27</v>
      </c>
      <c r="C149" s="9"/>
      <c r="D149" s="6"/>
      <c r="E149" s="1"/>
      <c r="F149" s="15" t="s">
        <v>300</v>
      </c>
      <c r="G149" s="1" t="s">
        <v>29</v>
      </c>
      <c r="H149" s="19"/>
      <c r="I149" s="2"/>
      <c r="J149" s="2"/>
      <c r="K149" s="2"/>
      <c r="L149" s="2"/>
      <c r="M149" s="2">
        <v>1560</v>
      </c>
      <c r="N149" s="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>
        <v>1560</v>
      </c>
      <c r="Z149" s="2"/>
      <c r="AA149" s="4"/>
      <c r="AB149" s="2"/>
      <c r="AC149" s="2"/>
      <c r="AD149" s="2"/>
      <c r="AE149" s="2"/>
      <c r="AF149" s="2"/>
      <c r="AG149" s="4"/>
      <c r="AH149" s="2"/>
      <c r="AI149" s="2">
        <f t="shared" si="18"/>
        <v>0</v>
      </c>
      <c r="AJ149" s="2">
        <f t="shared" si="19"/>
        <v>1560</v>
      </c>
      <c r="AK149" s="2">
        <f t="shared" si="20"/>
        <v>1560</v>
      </c>
      <c r="AL149" s="2">
        <f t="shared" si="21"/>
        <v>-1560</v>
      </c>
      <c r="AM149" s="2">
        <f t="shared" si="22"/>
        <v>0</v>
      </c>
      <c r="AN149" s="2">
        <f t="shared" si="23"/>
        <v>-1560</v>
      </c>
    </row>
    <row r="150" spans="1:40" ht="35.1" hidden="1" customHeight="1" x14ac:dyDescent="0.25">
      <c r="A150" s="11"/>
      <c r="B150" s="11" t="s">
        <v>27</v>
      </c>
      <c r="C150" s="30"/>
      <c r="D150" s="6"/>
      <c r="E150" s="1"/>
      <c r="F150" s="1"/>
      <c r="G150" s="1"/>
      <c r="H150" s="19"/>
      <c r="I150" s="2"/>
      <c r="J150" s="2"/>
      <c r="K150" s="2"/>
      <c r="L150" s="2"/>
      <c r="M150" s="2">
        <v>900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>
        <v>900</v>
      </c>
      <c r="Z150" s="2"/>
      <c r="AA150" s="2"/>
      <c r="AB150" s="2"/>
      <c r="AC150" s="2"/>
      <c r="AD150" s="2"/>
      <c r="AE150" s="2"/>
      <c r="AF150" s="2"/>
      <c r="AG150" s="4"/>
      <c r="AH150" s="2"/>
      <c r="AI150" s="2">
        <f t="shared" si="18"/>
        <v>0</v>
      </c>
      <c r="AJ150" s="2">
        <f t="shared" si="19"/>
        <v>900</v>
      </c>
      <c r="AK150" s="2">
        <f t="shared" si="20"/>
        <v>900</v>
      </c>
      <c r="AL150" s="2">
        <f t="shared" si="21"/>
        <v>-900</v>
      </c>
      <c r="AM150" s="2">
        <f t="shared" si="22"/>
        <v>0</v>
      </c>
      <c r="AN150" s="2">
        <f t="shared" si="23"/>
        <v>-900</v>
      </c>
    </row>
    <row r="151" spans="1:40" ht="35.1" hidden="1" customHeight="1" x14ac:dyDescent="0.25">
      <c r="A151" s="11"/>
      <c r="B151" s="11" t="s">
        <v>27</v>
      </c>
      <c r="C151" s="30"/>
      <c r="D151" s="6"/>
      <c r="E151" s="1"/>
      <c r="F151" s="1"/>
      <c r="G151" s="1"/>
      <c r="H151" s="19"/>
      <c r="I151" s="2"/>
      <c r="J151" s="2"/>
      <c r="K151" s="2"/>
      <c r="L151" s="2"/>
      <c r="M151" s="2">
        <v>900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>
        <v>900</v>
      </c>
      <c r="Z151" s="2"/>
      <c r="AA151" s="2"/>
      <c r="AB151" s="2"/>
      <c r="AC151" s="2"/>
      <c r="AD151" s="2"/>
      <c r="AE151" s="2"/>
      <c r="AF151" s="2"/>
      <c r="AG151" s="4"/>
      <c r="AH151" s="2"/>
      <c r="AI151" s="2">
        <f t="shared" si="18"/>
        <v>0</v>
      </c>
      <c r="AJ151" s="2">
        <f t="shared" si="19"/>
        <v>900</v>
      </c>
      <c r="AK151" s="2">
        <f t="shared" si="20"/>
        <v>900</v>
      </c>
      <c r="AL151" s="2">
        <f t="shared" si="21"/>
        <v>-900</v>
      </c>
      <c r="AM151" s="2">
        <f t="shared" si="22"/>
        <v>0</v>
      </c>
      <c r="AN151" s="2">
        <f t="shared" si="23"/>
        <v>-900</v>
      </c>
    </row>
    <row r="152" spans="1:40" ht="35.1" hidden="1" customHeight="1" x14ac:dyDescent="0.25">
      <c r="A152" s="11"/>
      <c r="B152" s="11" t="s">
        <v>27</v>
      </c>
      <c r="C152" s="30"/>
      <c r="D152" s="6"/>
      <c r="E152" s="1"/>
      <c r="F152" s="1"/>
      <c r="G152" s="1"/>
      <c r="H152" s="19"/>
      <c r="I152" s="2"/>
      <c r="J152" s="2"/>
      <c r="K152" s="2"/>
      <c r="L152" s="2"/>
      <c r="M152" s="2">
        <v>5000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>
        <v>5000</v>
      </c>
      <c r="Z152" s="2"/>
      <c r="AA152" s="2"/>
      <c r="AB152" s="2"/>
      <c r="AC152" s="2"/>
      <c r="AD152" s="2"/>
      <c r="AE152" s="2"/>
      <c r="AF152" s="2"/>
      <c r="AG152" s="4"/>
      <c r="AH152" s="2"/>
      <c r="AI152" s="2">
        <f t="shared" si="18"/>
        <v>0</v>
      </c>
      <c r="AJ152" s="2">
        <f t="shared" si="19"/>
        <v>5000</v>
      </c>
      <c r="AK152" s="2">
        <f t="shared" si="20"/>
        <v>5000</v>
      </c>
      <c r="AL152" s="2">
        <f t="shared" si="21"/>
        <v>-5000</v>
      </c>
      <c r="AM152" s="2">
        <f t="shared" si="22"/>
        <v>0</v>
      </c>
      <c r="AN152" s="2">
        <f t="shared" si="23"/>
        <v>-5000</v>
      </c>
    </row>
    <row r="153" spans="1:40" ht="35.1" hidden="1" customHeight="1" x14ac:dyDescent="0.25">
      <c r="A153" s="11"/>
      <c r="B153" s="11" t="s">
        <v>27</v>
      </c>
      <c r="C153" s="30"/>
      <c r="D153" s="6"/>
      <c r="E153" s="1"/>
      <c r="F153" s="1"/>
      <c r="G153" s="1"/>
      <c r="H153" s="19"/>
      <c r="I153" s="2"/>
      <c r="J153" s="2"/>
      <c r="K153" s="2"/>
      <c r="L153" s="2"/>
      <c r="M153" s="2">
        <v>25</v>
      </c>
      <c r="N153" s="2"/>
      <c r="O153" s="2"/>
      <c r="P153" s="2"/>
      <c r="Q153" s="2"/>
      <c r="R153" s="2"/>
      <c r="S153" s="36"/>
      <c r="T153" s="15"/>
      <c r="U153" s="2"/>
      <c r="V153" s="2"/>
      <c r="W153" s="2"/>
      <c r="X153" s="2"/>
      <c r="Y153" s="2">
        <v>25</v>
      </c>
      <c r="Z153" s="2"/>
      <c r="AA153" s="2"/>
      <c r="AB153" s="2"/>
      <c r="AC153" s="2"/>
      <c r="AD153" s="2"/>
      <c r="AE153" s="18"/>
      <c r="AF153" s="15"/>
      <c r="AG153" s="4"/>
      <c r="AH153" s="57"/>
      <c r="AI153" s="2">
        <f t="shared" si="18"/>
        <v>0</v>
      </c>
      <c r="AJ153" s="2">
        <f t="shared" si="19"/>
        <v>25</v>
      </c>
      <c r="AK153" s="2">
        <f t="shared" si="20"/>
        <v>25</v>
      </c>
      <c r="AL153" s="2">
        <f t="shared" si="21"/>
        <v>-25</v>
      </c>
      <c r="AM153" s="2">
        <f t="shared" si="22"/>
        <v>0</v>
      </c>
      <c r="AN153" s="2">
        <f t="shared" si="23"/>
        <v>-25</v>
      </c>
    </row>
    <row r="154" spans="1:40" ht="35.1" hidden="1" customHeight="1" x14ac:dyDescent="0.25">
      <c r="A154" s="11"/>
      <c r="B154" s="11" t="s">
        <v>27</v>
      </c>
      <c r="C154" s="30"/>
      <c r="D154" s="6"/>
      <c r="E154" s="1"/>
      <c r="F154" s="1" t="s">
        <v>32</v>
      </c>
      <c r="G154" s="1" t="s">
        <v>33</v>
      </c>
      <c r="H154" s="19"/>
      <c r="I154" s="2"/>
      <c r="J154" s="2"/>
      <c r="K154" s="2"/>
      <c r="L154" s="2"/>
      <c r="M154" s="2">
        <v>900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>
        <v>900</v>
      </c>
      <c r="Z154" s="2"/>
      <c r="AA154" s="2"/>
      <c r="AB154" s="2"/>
      <c r="AC154" s="2"/>
      <c r="AD154" s="2"/>
      <c r="AE154" s="2"/>
      <c r="AF154" s="2"/>
      <c r="AG154" s="4"/>
      <c r="AH154" s="3"/>
      <c r="AI154" s="2">
        <f t="shared" si="18"/>
        <v>0</v>
      </c>
      <c r="AJ154" s="2">
        <f t="shared" si="19"/>
        <v>900</v>
      </c>
      <c r="AK154" s="2">
        <f t="shared" si="20"/>
        <v>900</v>
      </c>
      <c r="AL154" s="2">
        <f t="shared" si="21"/>
        <v>-900</v>
      </c>
      <c r="AM154" s="2">
        <f t="shared" si="22"/>
        <v>0</v>
      </c>
      <c r="AN154" s="2">
        <f t="shared" si="23"/>
        <v>-900</v>
      </c>
    </row>
    <row r="155" spans="1:40" ht="35.1" hidden="1" customHeight="1" x14ac:dyDescent="0.25">
      <c r="A155" s="11"/>
      <c r="B155" s="11" t="s">
        <v>27</v>
      </c>
      <c r="C155" s="30"/>
      <c r="D155" s="6"/>
      <c r="E155" s="1"/>
      <c r="F155" s="1"/>
      <c r="G155" s="1"/>
      <c r="H155" s="1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4"/>
      <c r="AH155" s="2"/>
      <c r="AI155" s="2">
        <f t="shared" si="18"/>
        <v>0</v>
      </c>
      <c r="AJ155" s="2">
        <f t="shared" si="19"/>
        <v>0</v>
      </c>
      <c r="AK155" s="2">
        <f t="shared" si="20"/>
        <v>0</v>
      </c>
      <c r="AL155" s="2">
        <f t="shared" si="21"/>
        <v>0</v>
      </c>
      <c r="AM155" s="2">
        <f t="shared" si="22"/>
        <v>0</v>
      </c>
      <c r="AN155" s="2">
        <f t="shared" si="23"/>
        <v>0</v>
      </c>
    </row>
    <row r="156" spans="1:40" ht="34.5" hidden="1" customHeight="1" x14ac:dyDescent="0.25">
      <c r="A156" s="11"/>
      <c r="B156" s="11" t="s">
        <v>27</v>
      </c>
      <c r="C156" s="30"/>
      <c r="D156" s="6"/>
      <c r="E156" s="1"/>
      <c r="F156" s="1"/>
      <c r="G156" s="1"/>
      <c r="H156" s="1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4"/>
      <c r="AH156" s="2"/>
      <c r="AI156" s="2">
        <f t="shared" si="18"/>
        <v>0</v>
      </c>
      <c r="AJ156" s="2">
        <f t="shared" si="19"/>
        <v>0</v>
      </c>
      <c r="AK156" s="2">
        <f t="shared" si="20"/>
        <v>0</v>
      </c>
      <c r="AL156" s="2">
        <f t="shared" si="21"/>
        <v>0</v>
      </c>
      <c r="AM156" s="2">
        <f t="shared" si="22"/>
        <v>0</v>
      </c>
      <c r="AN156" s="2">
        <f t="shared" si="23"/>
        <v>0</v>
      </c>
    </row>
    <row r="157" spans="1:40" ht="35.1" hidden="1" customHeight="1" x14ac:dyDescent="0.25">
      <c r="A157" s="11"/>
      <c r="B157" s="11" t="s">
        <v>27</v>
      </c>
      <c r="C157" s="30"/>
      <c r="D157" s="6"/>
      <c r="E157" s="1"/>
      <c r="F157" s="1"/>
      <c r="G157" s="1"/>
      <c r="H157" s="1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4"/>
      <c r="AH157" s="2"/>
      <c r="AI157" s="2">
        <f t="shared" si="18"/>
        <v>0</v>
      </c>
      <c r="AJ157" s="2">
        <f t="shared" si="19"/>
        <v>0</v>
      </c>
      <c r="AK157" s="2">
        <f t="shared" si="20"/>
        <v>0</v>
      </c>
      <c r="AL157" s="2">
        <f t="shared" si="21"/>
        <v>0</v>
      </c>
      <c r="AM157" s="2">
        <f t="shared" si="22"/>
        <v>0</v>
      </c>
      <c r="AN157" s="2">
        <f t="shared" si="23"/>
        <v>0</v>
      </c>
    </row>
    <row r="158" spans="1:40" ht="35.1" hidden="1" customHeight="1" x14ac:dyDescent="0.25">
      <c r="A158" s="11"/>
      <c r="B158" s="11" t="s">
        <v>27</v>
      </c>
      <c r="C158" s="30"/>
      <c r="D158" s="6"/>
      <c r="E158" s="1"/>
      <c r="F158" s="1"/>
      <c r="G158" s="1"/>
      <c r="H158" s="1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4"/>
      <c r="AH158" s="2"/>
      <c r="AI158" s="2">
        <f t="shared" si="18"/>
        <v>0</v>
      </c>
      <c r="AJ158" s="2">
        <f t="shared" si="19"/>
        <v>0</v>
      </c>
      <c r="AK158" s="2">
        <f t="shared" si="20"/>
        <v>0</v>
      </c>
      <c r="AL158" s="2">
        <f t="shared" si="21"/>
        <v>0</v>
      </c>
      <c r="AM158" s="2">
        <f t="shared" si="22"/>
        <v>0</v>
      </c>
      <c r="AN158" s="2">
        <f t="shared" si="23"/>
        <v>0</v>
      </c>
    </row>
    <row r="159" spans="1:40" ht="35.1" hidden="1" customHeight="1" x14ac:dyDescent="0.25">
      <c r="A159" s="11"/>
      <c r="B159" s="11" t="s">
        <v>27</v>
      </c>
      <c r="C159" s="30"/>
      <c r="D159" s="6"/>
      <c r="E159" s="1"/>
      <c r="F159" s="1"/>
      <c r="G159" s="1"/>
      <c r="H159" s="19"/>
      <c r="I159" s="2"/>
      <c r="J159" s="2"/>
      <c r="K159" s="2"/>
      <c r="L159" s="2"/>
      <c r="M159" s="2"/>
      <c r="N159" s="2">
        <v>900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>
        <v>900</v>
      </c>
      <c r="AA159" s="2"/>
      <c r="AB159" s="2"/>
      <c r="AC159" s="2"/>
      <c r="AD159" s="2"/>
      <c r="AE159" s="2"/>
      <c r="AF159" s="2"/>
      <c r="AG159" s="4"/>
      <c r="AH159" s="2"/>
      <c r="AI159" s="2">
        <f t="shared" si="18"/>
        <v>0</v>
      </c>
      <c r="AJ159" s="2">
        <f t="shared" si="19"/>
        <v>900</v>
      </c>
      <c r="AK159" s="2">
        <f t="shared" si="20"/>
        <v>900</v>
      </c>
      <c r="AL159" s="2">
        <f t="shared" si="21"/>
        <v>-900</v>
      </c>
      <c r="AM159" s="2">
        <f t="shared" si="22"/>
        <v>0</v>
      </c>
      <c r="AN159" s="2">
        <f t="shared" si="23"/>
        <v>-900</v>
      </c>
    </row>
    <row r="160" spans="1:40" ht="35.1" hidden="1" customHeight="1" x14ac:dyDescent="0.25">
      <c r="A160" s="11"/>
      <c r="B160" s="11" t="s">
        <v>27</v>
      </c>
      <c r="C160" s="30"/>
      <c r="D160" s="6"/>
      <c r="E160" s="1"/>
      <c r="F160" s="1"/>
      <c r="G160" s="1"/>
      <c r="H160" s="19"/>
      <c r="I160" s="2"/>
      <c r="J160" s="2"/>
      <c r="K160" s="2"/>
      <c r="L160" s="2"/>
      <c r="M160" s="2">
        <v>900</v>
      </c>
      <c r="N160" s="2"/>
      <c r="O160" s="2"/>
      <c r="P160" s="2"/>
      <c r="Q160" s="2"/>
      <c r="R160" s="18"/>
      <c r="S160" s="18"/>
      <c r="T160" s="52"/>
      <c r="U160" s="2"/>
      <c r="V160" s="2"/>
      <c r="W160" s="2"/>
      <c r="X160" s="2"/>
      <c r="Y160" s="2"/>
      <c r="Z160" s="2"/>
      <c r="AA160" s="2"/>
      <c r="AB160" s="2"/>
      <c r="AC160" s="2"/>
      <c r="AD160" s="18"/>
      <c r="AE160" s="18"/>
      <c r="AF160" s="52"/>
      <c r="AG160" s="4"/>
      <c r="AH160" s="2"/>
      <c r="AI160" s="2">
        <f t="shared" si="18"/>
        <v>0</v>
      </c>
      <c r="AJ160" s="2">
        <f t="shared" si="19"/>
        <v>900</v>
      </c>
      <c r="AK160" s="2">
        <f t="shared" si="20"/>
        <v>0</v>
      </c>
      <c r="AL160" s="2">
        <f t="shared" si="21"/>
        <v>0</v>
      </c>
      <c r="AM160" s="2">
        <f t="shared" si="22"/>
        <v>900</v>
      </c>
      <c r="AN160" s="2">
        <f t="shared" si="23"/>
        <v>-900</v>
      </c>
    </row>
    <row r="161" spans="1:40" ht="35.1" hidden="1" customHeight="1" x14ac:dyDescent="0.25">
      <c r="A161" s="11"/>
      <c r="B161" s="11" t="s">
        <v>27</v>
      </c>
      <c r="C161" s="30"/>
      <c r="D161" s="6"/>
      <c r="E161" s="1"/>
      <c r="F161" s="1"/>
      <c r="G161" s="1"/>
      <c r="H161" s="1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4"/>
      <c r="AH161" s="2"/>
      <c r="AI161" s="2">
        <f t="shared" si="18"/>
        <v>0</v>
      </c>
      <c r="AJ161" s="2">
        <f t="shared" si="19"/>
        <v>0</v>
      </c>
      <c r="AK161" s="2">
        <f t="shared" si="20"/>
        <v>0</v>
      </c>
      <c r="AL161" s="2">
        <f t="shared" si="21"/>
        <v>0</v>
      </c>
      <c r="AM161" s="2">
        <f t="shared" si="22"/>
        <v>0</v>
      </c>
      <c r="AN161" s="2">
        <f t="shared" si="23"/>
        <v>0</v>
      </c>
    </row>
    <row r="162" spans="1:40" ht="35.1" hidden="1" customHeight="1" x14ac:dyDescent="0.25">
      <c r="A162" s="11"/>
      <c r="B162" s="11" t="s">
        <v>27</v>
      </c>
      <c r="C162" s="30"/>
      <c r="D162" s="6"/>
      <c r="E162" s="1"/>
      <c r="F162" s="1"/>
      <c r="G162" s="1"/>
      <c r="H162" s="1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4"/>
      <c r="AH162" s="2"/>
      <c r="AI162" s="2">
        <f t="shared" si="18"/>
        <v>0</v>
      </c>
      <c r="AJ162" s="2">
        <f t="shared" si="19"/>
        <v>0</v>
      </c>
      <c r="AK162" s="2">
        <f t="shared" si="20"/>
        <v>0</v>
      </c>
      <c r="AL162" s="2">
        <f t="shared" si="21"/>
        <v>0</v>
      </c>
      <c r="AM162" s="2">
        <f t="shared" si="22"/>
        <v>0</v>
      </c>
      <c r="AN162" s="2">
        <f t="shared" si="23"/>
        <v>0</v>
      </c>
    </row>
    <row r="163" spans="1:40" ht="35.1" hidden="1" customHeight="1" x14ac:dyDescent="0.25">
      <c r="A163" s="11"/>
      <c r="B163" s="11" t="s">
        <v>27</v>
      </c>
      <c r="C163" s="30"/>
      <c r="D163" s="6"/>
      <c r="E163" s="1"/>
      <c r="F163" s="1"/>
      <c r="G163" s="1"/>
      <c r="H163" s="19"/>
      <c r="I163" s="2"/>
      <c r="J163" s="2"/>
      <c r="K163" s="2"/>
      <c r="L163" s="2"/>
      <c r="M163" s="2"/>
      <c r="N163" s="3">
        <v>900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3">
        <v>900</v>
      </c>
      <c r="AA163" s="2"/>
      <c r="AB163" s="2"/>
      <c r="AC163" s="2"/>
      <c r="AD163" s="2"/>
      <c r="AE163" s="2"/>
      <c r="AF163" s="2"/>
      <c r="AG163" s="4"/>
      <c r="AH163" s="2"/>
      <c r="AI163" s="2">
        <f t="shared" si="18"/>
        <v>0</v>
      </c>
      <c r="AJ163" s="2">
        <f t="shared" si="19"/>
        <v>900</v>
      </c>
      <c r="AK163" s="2">
        <f t="shared" si="20"/>
        <v>900</v>
      </c>
      <c r="AL163" s="2">
        <f t="shared" si="21"/>
        <v>-900</v>
      </c>
      <c r="AM163" s="2">
        <f t="shared" si="22"/>
        <v>0</v>
      </c>
      <c r="AN163" s="2">
        <f t="shared" si="23"/>
        <v>-900</v>
      </c>
    </row>
    <row r="164" spans="1:40" ht="35.1" hidden="1" customHeight="1" x14ac:dyDescent="0.25">
      <c r="A164" s="11"/>
      <c r="B164" s="11" t="s">
        <v>27</v>
      </c>
      <c r="C164" s="30"/>
      <c r="D164" s="6"/>
      <c r="E164" s="1"/>
      <c r="F164" s="1"/>
      <c r="G164" s="1"/>
      <c r="H164" s="19"/>
      <c r="I164" s="2"/>
      <c r="J164" s="2"/>
      <c r="K164" s="2"/>
      <c r="L164" s="2"/>
      <c r="M164" s="2"/>
      <c r="N164" s="2">
        <v>900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>
        <v>900</v>
      </c>
      <c r="AA164" s="2"/>
      <c r="AB164" s="2"/>
      <c r="AC164" s="2"/>
      <c r="AD164" s="2"/>
      <c r="AE164" s="2"/>
      <c r="AF164" s="2"/>
      <c r="AG164" s="4"/>
      <c r="AH164" s="2"/>
      <c r="AI164" s="2">
        <f t="shared" si="18"/>
        <v>0</v>
      </c>
      <c r="AJ164" s="2">
        <f t="shared" si="19"/>
        <v>900</v>
      </c>
      <c r="AK164" s="2">
        <f t="shared" si="20"/>
        <v>900</v>
      </c>
      <c r="AL164" s="2">
        <f t="shared" si="21"/>
        <v>-900</v>
      </c>
      <c r="AM164" s="2">
        <f t="shared" si="22"/>
        <v>0</v>
      </c>
      <c r="AN164" s="2">
        <f t="shared" si="23"/>
        <v>-900</v>
      </c>
    </row>
    <row r="165" spans="1:40" ht="35.1" hidden="1" customHeight="1" x14ac:dyDescent="0.25">
      <c r="A165" s="11"/>
      <c r="B165" s="11" t="s">
        <v>27</v>
      </c>
      <c r="C165" s="30"/>
      <c r="D165" s="6"/>
      <c r="E165" s="1"/>
      <c r="F165" s="1"/>
      <c r="G165" s="1"/>
      <c r="H165" s="1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5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52"/>
      <c r="AF165" s="2"/>
      <c r="AG165" s="4"/>
      <c r="AH165" s="2"/>
      <c r="AI165" s="2">
        <f t="shared" si="18"/>
        <v>0</v>
      </c>
      <c r="AJ165" s="2">
        <f t="shared" si="19"/>
        <v>0</v>
      </c>
      <c r="AK165" s="2">
        <f t="shared" si="20"/>
        <v>0</v>
      </c>
      <c r="AL165" s="2">
        <f t="shared" si="21"/>
        <v>0</v>
      </c>
      <c r="AM165" s="2">
        <f t="shared" si="22"/>
        <v>0</v>
      </c>
      <c r="AN165" s="2">
        <f t="shared" si="23"/>
        <v>0</v>
      </c>
    </row>
    <row r="166" spans="1:40" ht="57.75" hidden="1" customHeight="1" x14ac:dyDescent="0.25">
      <c r="A166" s="11"/>
      <c r="B166" s="11" t="s">
        <v>27</v>
      </c>
      <c r="C166" s="30"/>
      <c r="D166" s="6"/>
      <c r="E166" s="1"/>
      <c r="F166" s="1"/>
      <c r="G166" s="1"/>
      <c r="H166" s="19"/>
      <c r="I166" s="2"/>
      <c r="J166" s="2"/>
      <c r="K166" s="2"/>
      <c r="L166" s="2"/>
      <c r="M166" s="2"/>
      <c r="N166" s="2">
        <v>11191.32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>
        <v>11191.32</v>
      </c>
      <c r="AA166" s="2"/>
      <c r="AB166" s="2"/>
      <c r="AC166" s="2"/>
      <c r="AD166" s="2"/>
      <c r="AE166" s="2"/>
      <c r="AF166" s="2"/>
      <c r="AG166" s="52"/>
      <c r="AH166" s="2"/>
      <c r="AI166" s="2">
        <f t="shared" si="18"/>
        <v>0</v>
      </c>
      <c r="AJ166" s="2">
        <f t="shared" si="19"/>
        <v>11191.32</v>
      </c>
      <c r="AK166" s="2">
        <f t="shared" si="20"/>
        <v>11191.32</v>
      </c>
      <c r="AL166" s="2">
        <f t="shared" si="21"/>
        <v>-11191.32</v>
      </c>
      <c r="AM166" s="2">
        <f t="shared" si="22"/>
        <v>0</v>
      </c>
      <c r="AN166" s="2">
        <f t="shared" si="23"/>
        <v>-11191.32</v>
      </c>
    </row>
    <row r="167" spans="1:40" ht="30" hidden="1" customHeight="1" x14ac:dyDescent="0.25">
      <c r="A167" s="11"/>
      <c r="B167" s="11" t="s">
        <v>27</v>
      </c>
      <c r="C167" s="30"/>
      <c r="D167" s="6"/>
      <c r="E167" s="1"/>
      <c r="F167" s="1"/>
      <c r="G167" s="1"/>
      <c r="H167" s="19"/>
      <c r="I167" s="2"/>
      <c r="J167" s="2"/>
      <c r="K167" s="2"/>
      <c r="L167" s="2"/>
      <c r="M167" s="2"/>
      <c r="N167" s="2">
        <v>2700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>
        <v>2700</v>
      </c>
      <c r="AA167" s="2"/>
      <c r="AB167" s="2"/>
      <c r="AC167" s="2"/>
      <c r="AD167" s="2"/>
      <c r="AE167" s="2"/>
      <c r="AF167" s="2"/>
      <c r="AG167" s="4"/>
      <c r="AH167" s="2"/>
      <c r="AI167" s="2">
        <f t="shared" si="18"/>
        <v>0</v>
      </c>
      <c r="AJ167" s="2">
        <f t="shared" si="19"/>
        <v>2700</v>
      </c>
      <c r="AK167" s="2">
        <f t="shared" si="20"/>
        <v>2700</v>
      </c>
      <c r="AL167" s="2">
        <f t="shared" si="21"/>
        <v>-2700</v>
      </c>
      <c r="AM167" s="2">
        <f t="shared" si="22"/>
        <v>0</v>
      </c>
      <c r="AN167" s="2">
        <f t="shared" si="23"/>
        <v>-2700</v>
      </c>
    </row>
    <row r="168" spans="1:40" ht="30" hidden="1" customHeight="1" x14ac:dyDescent="0.25">
      <c r="A168" s="11"/>
      <c r="B168" s="11" t="s">
        <v>27</v>
      </c>
      <c r="C168" s="30"/>
      <c r="D168" s="6"/>
      <c r="E168" s="1"/>
      <c r="F168" s="1"/>
      <c r="G168" s="1"/>
      <c r="H168" s="1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4"/>
      <c r="AH168" s="2"/>
      <c r="AI168" s="2">
        <f t="shared" si="18"/>
        <v>0</v>
      </c>
      <c r="AJ168" s="2">
        <f t="shared" si="19"/>
        <v>0</v>
      </c>
      <c r="AK168" s="2">
        <f t="shared" si="20"/>
        <v>0</v>
      </c>
      <c r="AL168" s="2">
        <f t="shared" si="21"/>
        <v>0</v>
      </c>
      <c r="AM168" s="2">
        <f t="shared" si="22"/>
        <v>0</v>
      </c>
      <c r="AN168" s="2">
        <f t="shared" si="23"/>
        <v>0</v>
      </c>
    </row>
    <row r="169" spans="1:40" ht="30" hidden="1" customHeight="1" x14ac:dyDescent="0.25">
      <c r="A169" s="11"/>
      <c r="B169" s="11" t="s">
        <v>27</v>
      </c>
      <c r="C169" s="30"/>
      <c r="D169" s="6"/>
      <c r="E169" s="1"/>
      <c r="F169" s="1"/>
      <c r="G169" s="1"/>
      <c r="H169" s="1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4"/>
      <c r="AH169" s="2"/>
      <c r="AI169" s="2">
        <f t="shared" si="18"/>
        <v>0</v>
      </c>
      <c r="AJ169" s="2">
        <f t="shared" si="19"/>
        <v>0</v>
      </c>
      <c r="AK169" s="2">
        <f t="shared" si="20"/>
        <v>0</v>
      </c>
      <c r="AL169" s="2">
        <f t="shared" si="21"/>
        <v>0</v>
      </c>
      <c r="AM169" s="2">
        <f t="shared" si="22"/>
        <v>0</v>
      </c>
      <c r="AN169" s="2">
        <f t="shared" si="23"/>
        <v>0</v>
      </c>
    </row>
    <row r="170" spans="1:40" ht="30" hidden="1" customHeight="1" x14ac:dyDescent="0.25">
      <c r="A170" s="11"/>
      <c r="B170" s="11" t="s">
        <v>27</v>
      </c>
      <c r="C170" s="30"/>
      <c r="D170" s="6"/>
      <c r="E170" s="1"/>
      <c r="F170" s="1"/>
      <c r="G170" s="1"/>
      <c r="H170" s="19"/>
      <c r="I170" s="2"/>
      <c r="J170" s="2"/>
      <c r="K170" s="2"/>
      <c r="L170" s="2"/>
      <c r="M170" s="2"/>
      <c r="N170" s="2">
        <v>96.86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>
        <v>96.86</v>
      </c>
      <c r="AA170" s="2"/>
      <c r="AB170" s="2"/>
      <c r="AC170" s="2"/>
      <c r="AD170" s="2"/>
      <c r="AE170" s="2"/>
      <c r="AF170" s="2"/>
      <c r="AG170" s="4"/>
      <c r="AH170" s="2"/>
      <c r="AI170" s="2">
        <f t="shared" si="18"/>
        <v>0</v>
      </c>
      <c r="AJ170" s="2">
        <f t="shared" si="19"/>
        <v>96.86</v>
      </c>
      <c r="AK170" s="2">
        <f t="shared" si="20"/>
        <v>96.86</v>
      </c>
      <c r="AL170" s="2">
        <f t="shared" si="21"/>
        <v>-96.86</v>
      </c>
      <c r="AM170" s="2">
        <f t="shared" si="22"/>
        <v>0</v>
      </c>
      <c r="AN170" s="2">
        <f t="shared" si="23"/>
        <v>-96.86</v>
      </c>
    </row>
    <row r="171" spans="1:40" ht="30" hidden="1" customHeight="1" x14ac:dyDescent="0.25">
      <c r="A171" s="11"/>
      <c r="B171" s="11" t="s">
        <v>27</v>
      </c>
      <c r="C171" s="30"/>
      <c r="D171" s="6"/>
      <c r="E171" s="1"/>
      <c r="F171" s="1"/>
      <c r="G171" s="1"/>
      <c r="H171" s="19"/>
      <c r="I171" s="2"/>
      <c r="J171" s="2"/>
      <c r="K171" s="2"/>
      <c r="L171" s="2"/>
      <c r="M171" s="2"/>
      <c r="N171" s="2">
        <v>39.369999999999997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>
        <v>39.369999999999997</v>
      </c>
      <c r="AA171" s="2"/>
      <c r="AB171" s="2"/>
      <c r="AC171" s="2"/>
      <c r="AD171" s="2"/>
      <c r="AE171" s="2"/>
      <c r="AF171" s="2"/>
      <c r="AG171" s="4"/>
      <c r="AH171" s="2"/>
      <c r="AI171" s="2">
        <f t="shared" si="18"/>
        <v>0</v>
      </c>
      <c r="AJ171" s="2">
        <f t="shared" si="19"/>
        <v>39.369999999999997</v>
      </c>
      <c r="AK171" s="2">
        <f t="shared" si="20"/>
        <v>39.369999999999997</v>
      </c>
      <c r="AL171" s="2">
        <f t="shared" si="21"/>
        <v>-39.369999999999997</v>
      </c>
      <c r="AM171" s="2">
        <f t="shared" si="22"/>
        <v>0</v>
      </c>
      <c r="AN171" s="2">
        <f t="shared" si="23"/>
        <v>-39.369999999999997</v>
      </c>
    </row>
    <row r="172" spans="1:40" ht="30" hidden="1" customHeight="1" x14ac:dyDescent="0.25">
      <c r="A172" s="11"/>
      <c r="B172" s="11" t="s">
        <v>27</v>
      </c>
      <c r="C172" s="30"/>
      <c r="D172" s="6"/>
      <c r="E172" s="1"/>
      <c r="F172" s="1"/>
      <c r="G172" s="1"/>
      <c r="H172" s="1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4"/>
      <c r="AH172" s="2"/>
      <c r="AI172" s="2">
        <f t="shared" si="18"/>
        <v>0</v>
      </c>
      <c r="AJ172" s="2">
        <f t="shared" si="19"/>
        <v>0</v>
      </c>
      <c r="AK172" s="2">
        <f t="shared" si="20"/>
        <v>0</v>
      </c>
      <c r="AL172" s="2">
        <f t="shared" si="21"/>
        <v>0</v>
      </c>
      <c r="AM172" s="2">
        <f t="shared" si="22"/>
        <v>0</v>
      </c>
      <c r="AN172" s="2">
        <f t="shared" si="23"/>
        <v>0</v>
      </c>
    </row>
    <row r="173" spans="1:40" ht="30" hidden="1" customHeight="1" x14ac:dyDescent="0.25">
      <c r="A173" s="11"/>
      <c r="B173" s="11" t="s">
        <v>27</v>
      </c>
      <c r="C173" s="30"/>
      <c r="D173" s="6"/>
      <c r="E173" s="1"/>
      <c r="F173" s="1"/>
      <c r="G173" s="1"/>
      <c r="H173" s="1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2"/>
      <c r="AD173" s="2"/>
      <c r="AE173" s="2"/>
      <c r="AF173" s="2"/>
      <c r="AG173" s="4"/>
      <c r="AH173" s="2"/>
      <c r="AI173" s="2">
        <f t="shared" si="18"/>
        <v>0</v>
      </c>
      <c r="AJ173" s="2">
        <f t="shared" si="19"/>
        <v>0</v>
      </c>
      <c r="AK173" s="2">
        <f t="shared" si="20"/>
        <v>0</v>
      </c>
      <c r="AL173" s="2">
        <f t="shared" si="21"/>
        <v>0</v>
      </c>
      <c r="AM173" s="2">
        <f t="shared" si="22"/>
        <v>0</v>
      </c>
      <c r="AN173" s="2">
        <f t="shared" si="23"/>
        <v>0</v>
      </c>
    </row>
    <row r="174" spans="1:40" ht="30" hidden="1" customHeight="1" x14ac:dyDescent="0.25">
      <c r="A174" s="11"/>
      <c r="B174" s="11" t="s">
        <v>27</v>
      </c>
      <c r="C174" s="30"/>
      <c r="D174" s="6"/>
      <c r="E174" s="1"/>
      <c r="F174" s="1"/>
      <c r="G174" s="1"/>
      <c r="H174" s="1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18"/>
      <c r="AC174" s="15"/>
      <c r="AD174" s="2"/>
      <c r="AE174" s="2"/>
      <c r="AF174" s="2"/>
      <c r="AG174" s="4"/>
      <c r="AH174" s="2"/>
      <c r="AI174" s="2">
        <f t="shared" si="18"/>
        <v>0</v>
      </c>
      <c r="AJ174" s="2">
        <f t="shared" si="19"/>
        <v>0</v>
      </c>
      <c r="AK174" s="2">
        <f t="shared" si="20"/>
        <v>0</v>
      </c>
      <c r="AL174" s="2">
        <f t="shared" si="21"/>
        <v>0</v>
      </c>
      <c r="AM174" s="2">
        <f t="shared" si="22"/>
        <v>0</v>
      </c>
      <c r="AN174" s="2">
        <f t="shared" si="23"/>
        <v>0</v>
      </c>
    </row>
    <row r="175" spans="1:40" ht="30" hidden="1" customHeight="1" x14ac:dyDescent="0.25">
      <c r="A175" s="11"/>
      <c r="B175" s="11" t="s">
        <v>27</v>
      </c>
      <c r="C175" s="30"/>
      <c r="D175" s="6"/>
      <c r="E175" s="1"/>
      <c r="F175" s="1"/>
      <c r="G175" s="1"/>
      <c r="H175" s="1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4"/>
      <c r="AH175" s="2"/>
      <c r="AI175" s="2">
        <f t="shared" si="18"/>
        <v>0</v>
      </c>
      <c r="AJ175" s="2">
        <f t="shared" si="19"/>
        <v>0</v>
      </c>
      <c r="AK175" s="2">
        <f t="shared" si="20"/>
        <v>0</v>
      </c>
      <c r="AL175" s="2">
        <f t="shared" si="21"/>
        <v>0</v>
      </c>
      <c r="AM175" s="2">
        <f t="shared" si="22"/>
        <v>0</v>
      </c>
      <c r="AN175" s="2">
        <f t="shared" si="23"/>
        <v>0</v>
      </c>
    </row>
    <row r="176" spans="1:40" ht="30" hidden="1" customHeight="1" x14ac:dyDescent="0.25">
      <c r="A176" s="11"/>
      <c r="B176" s="11" t="s">
        <v>27</v>
      </c>
      <c r="C176" s="30"/>
      <c r="D176" s="6"/>
      <c r="E176" s="1"/>
      <c r="F176" s="1"/>
      <c r="G176" s="1"/>
      <c r="H176" s="1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4"/>
      <c r="AH176" s="2"/>
      <c r="AI176" s="2">
        <f t="shared" si="18"/>
        <v>0</v>
      </c>
      <c r="AJ176" s="2">
        <f t="shared" si="19"/>
        <v>0</v>
      </c>
      <c r="AK176" s="2">
        <f t="shared" si="20"/>
        <v>0</v>
      </c>
      <c r="AL176" s="2">
        <f t="shared" si="21"/>
        <v>0</v>
      </c>
      <c r="AM176" s="2">
        <f t="shared" si="22"/>
        <v>0</v>
      </c>
      <c r="AN176" s="2">
        <f t="shared" si="23"/>
        <v>0</v>
      </c>
    </row>
    <row r="177" spans="1:40" ht="30" hidden="1" customHeight="1" x14ac:dyDescent="0.25">
      <c r="A177" s="11"/>
      <c r="B177" s="11" t="s">
        <v>27</v>
      </c>
      <c r="C177" s="30"/>
      <c r="D177" s="6"/>
      <c r="E177" s="1"/>
      <c r="F177" s="1"/>
      <c r="G177" s="1"/>
      <c r="H177" s="1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4"/>
      <c r="AH177" s="2"/>
      <c r="AI177" s="2">
        <f t="shared" si="18"/>
        <v>0</v>
      </c>
      <c r="AJ177" s="2">
        <f t="shared" si="19"/>
        <v>0</v>
      </c>
      <c r="AK177" s="2">
        <f t="shared" si="20"/>
        <v>0</v>
      </c>
      <c r="AL177" s="2">
        <f t="shared" si="21"/>
        <v>0</v>
      </c>
      <c r="AM177" s="2">
        <f t="shared" si="22"/>
        <v>0</v>
      </c>
      <c r="AN177" s="2">
        <f t="shared" si="23"/>
        <v>0</v>
      </c>
    </row>
    <row r="178" spans="1:40" ht="30" hidden="1" customHeight="1" x14ac:dyDescent="0.25">
      <c r="A178" s="11"/>
      <c r="B178" s="11" t="s">
        <v>27</v>
      </c>
      <c r="C178" s="30"/>
      <c r="D178" s="6"/>
      <c r="E178" s="1"/>
      <c r="F178" s="1"/>
      <c r="G178" s="1"/>
      <c r="H178" s="1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4"/>
      <c r="AH178" s="2"/>
      <c r="AI178" s="2">
        <f t="shared" si="18"/>
        <v>0</v>
      </c>
      <c r="AJ178" s="2">
        <f t="shared" si="19"/>
        <v>0</v>
      </c>
      <c r="AK178" s="2">
        <f t="shared" si="20"/>
        <v>0</v>
      </c>
      <c r="AL178" s="2">
        <f t="shared" si="21"/>
        <v>0</v>
      </c>
      <c r="AM178" s="2">
        <f t="shared" si="22"/>
        <v>0</v>
      </c>
      <c r="AN178" s="2">
        <f t="shared" si="23"/>
        <v>0</v>
      </c>
    </row>
    <row r="179" spans="1:40" ht="30" hidden="1" customHeight="1" x14ac:dyDescent="0.25">
      <c r="A179" s="11"/>
      <c r="B179" s="11" t="s">
        <v>27</v>
      </c>
      <c r="C179" s="30"/>
      <c r="D179" s="6"/>
      <c r="E179" s="1"/>
      <c r="F179" s="1"/>
      <c r="G179" s="1"/>
      <c r="H179" s="19"/>
      <c r="I179" s="2"/>
      <c r="J179" s="2"/>
      <c r="K179" s="2"/>
      <c r="L179" s="2"/>
      <c r="M179" s="2"/>
      <c r="N179" s="2">
        <v>2920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>
        <v>2920</v>
      </c>
      <c r="AB179" s="2"/>
      <c r="AC179" s="2"/>
      <c r="AD179" s="2"/>
      <c r="AE179" s="2"/>
      <c r="AF179" s="2"/>
      <c r="AG179" s="4"/>
      <c r="AH179" s="2"/>
      <c r="AI179" s="2">
        <f t="shared" si="18"/>
        <v>0</v>
      </c>
      <c r="AJ179" s="2">
        <f t="shared" si="19"/>
        <v>2920</v>
      </c>
      <c r="AK179" s="2">
        <f t="shared" si="20"/>
        <v>2920</v>
      </c>
      <c r="AL179" s="2">
        <f t="shared" si="21"/>
        <v>-2920</v>
      </c>
      <c r="AM179" s="2">
        <f t="shared" si="22"/>
        <v>0</v>
      </c>
      <c r="AN179" s="2">
        <f t="shared" si="23"/>
        <v>-2920</v>
      </c>
    </row>
    <row r="180" spans="1:40" ht="30" hidden="1" customHeight="1" x14ac:dyDescent="0.25">
      <c r="A180" s="11"/>
      <c r="B180" s="11" t="s">
        <v>27</v>
      </c>
      <c r="C180" s="30"/>
      <c r="D180" s="6"/>
      <c r="E180" s="1"/>
      <c r="F180" s="1"/>
      <c r="G180" s="1"/>
      <c r="H180" s="19"/>
      <c r="I180" s="2"/>
      <c r="J180" s="2"/>
      <c r="K180" s="2"/>
      <c r="L180" s="2"/>
      <c r="M180" s="2"/>
      <c r="N180" s="2">
        <v>3000</v>
      </c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>
        <v>3000</v>
      </c>
      <c r="AB180" s="2"/>
      <c r="AC180" s="2"/>
      <c r="AD180" s="2"/>
      <c r="AE180" s="2"/>
      <c r="AF180" s="2"/>
      <c r="AG180" s="4"/>
      <c r="AH180" s="2">
        <v>5</v>
      </c>
      <c r="AI180" s="2">
        <f t="shared" si="18"/>
        <v>5</v>
      </c>
      <c r="AJ180" s="2">
        <f t="shared" si="19"/>
        <v>3000</v>
      </c>
      <c r="AK180" s="2">
        <f t="shared" si="20"/>
        <v>3000</v>
      </c>
      <c r="AL180" s="2">
        <f t="shared" si="21"/>
        <v>-2995</v>
      </c>
      <c r="AM180" s="2">
        <f t="shared" si="22"/>
        <v>0</v>
      </c>
      <c r="AN180" s="2">
        <f t="shared" si="23"/>
        <v>-2995</v>
      </c>
    </row>
    <row r="181" spans="1:40" ht="30" hidden="1" customHeight="1" x14ac:dyDescent="0.25">
      <c r="A181" s="11"/>
      <c r="B181" s="11" t="s">
        <v>27</v>
      </c>
      <c r="C181" s="30"/>
      <c r="D181" s="6"/>
      <c r="E181" s="1"/>
      <c r="F181" s="1"/>
      <c r="G181" s="1"/>
      <c r="H181" s="19"/>
      <c r="I181" s="2"/>
      <c r="J181" s="2"/>
      <c r="K181" s="2"/>
      <c r="L181" s="2"/>
      <c r="M181" s="2"/>
      <c r="N181" s="2">
        <v>4200</v>
      </c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>
        <v>4200</v>
      </c>
      <c r="AB181" s="2"/>
      <c r="AC181" s="2"/>
      <c r="AD181" s="2"/>
      <c r="AE181" s="2"/>
      <c r="AF181" s="2"/>
      <c r="AG181" s="4"/>
      <c r="AH181" s="2"/>
      <c r="AI181" s="2">
        <f t="shared" si="18"/>
        <v>0</v>
      </c>
      <c r="AJ181" s="2">
        <f t="shared" si="19"/>
        <v>4200</v>
      </c>
      <c r="AK181" s="2">
        <f t="shared" si="20"/>
        <v>4200</v>
      </c>
      <c r="AL181" s="2">
        <f t="shared" si="21"/>
        <v>-4200</v>
      </c>
      <c r="AM181" s="2">
        <f t="shared" si="22"/>
        <v>0</v>
      </c>
      <c r="AN181" s="2">
        <f t="shared" si="23"/>
        <v>-4200</v>
      </c>
    </row>
    <row r="182" spans="1:40" ht="30" hidden="1" customHeight="1" x14ac:dyDescent="0.25">
      <c r="A182" s="11"/>
      <c r="B182" s="11" t="s">
        <v>27</v>
      </c>
      <c r="C182" s="9"/>
      <c r="D182" s="6"/>
      <c r="E182" s="1"/>
      <c r="F182" s="1"/>
      <c r="G182" s="1"/>
      <c r="H182" s="19"/>
      <c r="I182" s="2"/>
      <c r="J182" s="2"/>
      <c r="K182" s="2"/>
      <c r="L182" s="2"/>
      <c r="M182" s="2"/>
      <c r="N182" s="2">
        <v>3192</v>
      </c>
      <c r="O182" s="2"/>
      <c r="P182" s="2"/>
      <c r="Q182" s="4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4"/>
      <c r="AD182" s="2"/>
      <c r="AE182" s="2"/>
      <c r="AF182" s="2"/>
      <c r="AG182" s="4"/>
      <c r="AH182" s="2"/>
      <c r="AI182" s="2">
        <f t="shared" si="18"/>
        <v>0</v>
      </c>
      <c r="AJ182" s="2">
        <f t="shared" si="19"/>
        <v>3192</v>
      </c>
      <c r="AK182" s="2">
        <f t="shared" si="20"/>
        <v>0</v>
      </c>
      <c r="AL182" s="2">
        <f t="shared" si="21"/>
        <v>0</v>
      </c>
      <c r="AM182" s="2">
        <f t="shared" si="22"/>
        <v>3192</v>
      </c>
      <c r="AN182" s="2">
        <f t="shared" si="23"/>
        <v>-3192</v>
      </c>
    </row>
    <row r="183" spans="1:40" ht="30" hidden="1" customHeight="1" x14ac:dyDescent="0.25">
      <c r="A183" s="11"/>
      <c r="B183" s="11" t="s">
        <v>27</v>
      </c>
      <c r="C183" s="9"/>
      <c r="D183" s="6"/>
      <c r="E183" s="1"/>
      <c r="F183" s="1"/>
      <c r="G183" s="1"/>
      <c r="H183" s="29"/>
      <c r="I183" s="2"/>
      <c r="J183" s="2"/>
      <c r="K183" s="2"/>
      <c r="L183" s="2"/>
      <c r="M183" s="2"/>
      <c r="N183" s="2">
        <v>600</v>
      </c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>
        <v>600</v>
      </c>
      <c r="AB183" s="2"/>
      <c r="AC183" s="2"/>
      <c r="AD183" s="2"/>
      <c r="AE183" s="2"/>
      <c r="AF183" s="2"/>
      <c r="AG183" s="4"/>
      <c r="AH183" s="2"/>
      <c r="AI183" s="2">
        <f t="shared" si="18"/>
        <v>0</v>
      </c>
      <c r="AJ183" s="2">
        <f t="shared" si="19"/>
        <v>600</v>
      </c>
      <c r="AK183" s="2">
        <f t="shared" si="20"/>
        <v>600</v>
      </c>
      <c r="AL183" s="2">
        <f t="shared" si="21"/>
        <v>-600</v>
      </c>
      <c r="AM183" s="2">
        <f t="shared" si="22"/>
        <v>0</v>
      </c>
      <c r="AN183" s="2">
        <f t="shared" si="23"/>
        <v>-600</v>
      </c>
    </row>
    <row r="184" spans="1:40" ht="30" hidden="1" customHeight="1" x14ac:dyDescent="0.25">
      <c r="A184" s="11"/>
      <c r="B184" s="11" t="s">
        <v>27</v>
      </c>
      <c r="C184" s="9"/>
      <c r="D184" s="6"/>
      <c r="E184" s="1"/>
      <c r="F184" s="1"/>
      <c r="G184" s="1"/>
      <c r="H184" s="19"/>
      <c r="I184" s="2"/>
      <c r="J184" s="2"/>
      <c r="K184" s="2"/>
      <c r="L184" s="2"/>
      <c r="M184" s="2"/>
      <c r="N184" s="2"/>
      <c r="O184" s="2">
        <v>3025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>
        <v>3025</v>
      </c>
      <c r="AB184" s="2"/>
      <c r="AC184" s="2"/>
      <c r="AD184" s="2"/>
      <c r="AE184" s="2"/>
      <c r="AF184" s="2"/>
      <c r="AG184" s="4"/>
      <c r="AH184" s="2"/>
      <c r="AI184" s="2">
        <f t="shared" si="18"/>
        <v>0</v>
      </c>
      <c r="AJ184" s="2">
        <f t="shared" si="19"/>
        <v>3025</v>
      </c>
      <c r="AK184" s="2">
        <f t="shared" si="20"/>
        <v>3025</v>
      </c>
      <c r="AL184" s="2">
        <f t="shared" si="21"/>
        <v>-3025</v>
      </c>
      <c r="AM184" s="2">
        <f t="shared" si="22"/>
        <v>0</v>
      </c>
      <c r="AN184" s="2">
        <f t="shared" si="23"/>
        <v>-3025</v>
      </c>
    </row>
    <row r="185" spans="1:40" ht="30" hidden="1" customHeight="1" x14ac:dyDescent="0.25">
      <c r="A185" s="11"/>
      <c r="B185" s="11" t="s">
        <v>27</v>
      </c>
      <c r="C185" s="30"/>
      <c r="D185" s="6"/>
      <c r="E185" s="1"/>
      <c r="F185" s="1"/>
      <c r="G185" s="1"/>
      <c r="H185" s="19"/>
      <c r="I185" s="2"/>
      <c r="J185" s="2"/>
      <c r="K185" s="2"/>
      <c r="L185" s="2"/>
      <c r="M185" s="2"/>
      <c r="N185" s="2"/>
      <c r="O185" s="2">
        <v>3000</v>
      </c>
      <c r="P185" s="2"/>
      <c r="Q185" s="4"/>
      <c r="R185" s="2"/>
      <c r="S185" s="2"/>
      <c r="T185" s="2"/>
      <c r="U185" s="2"/>
      <c r="V185" s="2"/>
      <c r="W185" s="2"/>
      <c r="X185" s="2"/>
      <c r="Y185" s="2"/>
      <c r="Z185" s="2"/>
      <c r="AA185" s="2">
        <v>3000</v>
      </c>
      <c r="AB185" s="2"/>
      <c r="AC185" s="4"/>
      <c r="AD185" s="2"/>
      <c r="AE185" s="2"/>
      <c r="AF185" s="2"/>
      <c r="AG185" s="4"/>
      <c r="AH185" s="2"/>
      <c r="AI185" s="2">
        <f t="shared" si="18"/>
        <v>0</v>
      </c>
      <c r="AJ185" s="2">
        <f t="shared" si="19"/>
        <v>3000</v>
      </c>
      <c r="AK185" s="2">
        <f t="shared" si="20"/>
        <v>3000</v>
      </c>
      <c r="AL185" s="2">
        <f t="shared" si="21"/>
        <v>-3000</v>
      </c>
      <c r="AM185" s="2">
        <f t="shared" si="22"/>
        <v>0</v>
      </c>
      <c r="AN185" s="2">
        <f t="shared" si="23"/>
        <v>-3000</v>
      </c>
    </row>
    <row r="186" spans="1:40" ht="30" hidden="1" customHeight="1" x14ac:dyDescent="0.25">
      <c r="A186" s="11"/>
      <c r="B186" s="11" t="s">
        <v>27</v>
      </c>
      <c r="C186" s="30"/>
      <c r="D186" s="6"/>
      <c r="E186" s="1"/>
      <c r="F186" s="1"/>
      <c r="G186" s="1"/>
      <c r="H186" s="19"/>
      <c r="I186" s="2"/>
      <c r="J186" s="2"/>
      <c r="K186" s="2"/>
      <c r="L186" s="2"/>
      <c r="M186" s="2"/>
      <c r="N186" s="2"/>
      <c r="O186" s="2">
        <v>25</v>
      </c>
      <c r="P186" s="4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>
        <v>25</v>
      </c>
      <c r="AB186" s="4"/>
      <c r="AC186" s="2"/>
      <c r="AD186" s="2"/>
      <c r="AE186" s="2"/>
      <c r="AF186" s="2"/>
      <c r="AG186" s="4"/>
      <c r="AH186" s="2"/>
      <c r="AI186" s="2">
        <f t="shared" si="18"/>
        <v>0</v>
      </c>
      <c r="AJ186" s="2">
        <f t="shared" si="19"/>
        <v>25</v>
      </c>
      <c r="AK186" s="2">
        <f t="shared" si="20"/>
        <v>25</v>
      </c>
      <c r="AL186" s="2">
        <f t="shared" si="21"/>
        <v>-25</v>
      </c>
      <c r="AM186" s="2">
        <f t="shared" si="22"/>
        <v>0</v>
      </c>
      <c r="AN186" s="2">
        <f t="shared" si="23"/>
        <v>-25</v>
      </c>
    </row>
    <row r="187" spans="1:40" ht="30" hidden="1" customHeight="1" x14ac:dyDescent="0.25">
      <c r="A187" s="11"/>
      <c r="B187" s="11" t="s">
        <v>27</v>
      </c>
      <c r="C187" s="30"/>
      <c r="D187" s="6"/>
      <c r="E187" s="1"/>
      <c r="F187" s="1"/>
      <c r="G187" s="1"/>
      <c r="H187" s="19"/>
      <c r="I187" s="2"/>
      <c r="J187" s="2"/>
      <c r="K187" s="2"/>
      <c r="L187" s="2"/>
      <c r="M187" s="2"/>
      <c r="N187" s="2"/>
      <c r="O187" s="2">
        <v>900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>
        <v>900</v>
      </c>
      <c r="AB187" s="2"/>
      <c r="AC187" s="2"/>
      <c r="AD187" s="2"/>
      <c r="AE187" s="2"/>
      <c r="AF187" s="2"/>
      <c r="AG187" s="4"/>
      <c r="AH187" s="2"/>
      <c r="AI187" s="2">
        <f t="shared" si="18"/>
        <v>0</v>
      </c>
      <c r="AJ187" s="2">
        <f t="shared" si="19"/>
        <v>900</v>
      </c>
      <c r="AK187" s="2">
        <f t="shared" si="20"/>
        <v>900</v>
      </c>
      <c r="AL187" s="2">
        <f t="shared" si="21"/>
        <v>-900</v>
      </c>
      <c r="AM187" s="2">
        <f t="shared" si="22"/>
        <v>0</v>
      </c>
      <c r="AN187" s="2">
        <f t="shared" si="23"/>
        <v>-900</v>
      </c>
    </row>
    <row r="188" spans="1:40" ht="30" hidden="1" customHeight="1" x14ac:dyDescent="0.25">
      <c r="A188" s="11"/>
      <c r="B188" s="11" t="s">
        <v>27</v>
      </c>
      <c r="C188" s="30"/>
      <c r="D188" s="6"/>
      <c r="E188" s="1"/>
      <c r="F188" s="1"/>
      <c r="G188" s="1"/>
      <c r="H188" s="19"/>
      <c r="I188" s="2"/>
      <c r="J188" s="2"/>
      <c r="K188" s="2"/>
      <c r="L188" s="2"/>
      <c r="M188" s="2"/>
      <c r="N188" s="2"/>
      <c r="O188" s="2">
        <v>900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>
        <v>900</v>
      </c>
      <c r="AB188" s="2"/>
      <c r="AC188" s="2"/>
      <c r="AD188" s="2"/>
      <c r="AE188" s="2"/>
      <c r="AF188" s="2"/>
      <c r="AG188" s="4"/>
      <c r="AH188" s="2"/>
      <c r="AI188" s="2">
        <f t="shared" si="18"/>
        <v>0</v>
      </c>
      <c r="AJ188" s="2">
        <f t="shared" si="19"/>
        <v>900</v>
      </c>
      <c r="AK188" s="2">
        <f t="shared" si="20"/>
        <v>900</v>
      </c>
      <c r="AL188" s="2">
        <f t="shared" si="21"/>
        <v>-900</v>
      </c>
      <c r="AM188" s="2">
        <f t="shared" si="22"/>
        <v>0</v>
      </c>
      <c r="AN188" s="2">
        <f t="shared" si="23"/>
        <v>-900</v>
      </c>
    </row>
    <row r="189" spans="1:40" ht="30" hidden="1" customHeight="1" x14ac:dyDescent="0.25">
      <c r="A189" s="11"/>
      <c r="B189" s="11" t="s">
        <v>27</v>
      </c>
      <c r="C189" s="30"/>
      <c r="D189" s="6"/>
      <c r="E189" s="1"/>
      <c r="F189" s="1"/>
      <c r="G189" s="1"/>
      <c r="H189" s="19"/>
      <c r="I189" s="2"/>
      <c r="J189" s="2"/>
      <c r="K189" s="2"/>
      <c r="L189" s="2"/>
      <c r="M189" s="2"/>
      <c r="N189" s="2"/>
      <c r="O189" s="3">
        <v>2000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3">
        <v>2000</v>
      </c>
      <c r="AB189" s="2"/>
      <c r="AC189" s="2"/>
      <c r="AD189" s="2"/>
      <c r="AE189" s="2"/>
      <c r="AF189" s="2"/>
      <c r="AG189" s="4"/>
      <c r="AH189" s="2"/>
      <c r="AI189" s="2">
        <f t="shared" si="18"/>
        <v>0</v>
      </c>
      <c r="AJ189" s="2">
        <f t="shared" si="19"/>
        <v>2000</v>
      </c>
      <c r="AK189" s="2">
        <f t="shared" si="20"/>
        <v>2000</v>
      </c>
      <c r="AL189" s="2">
        <f t="shared" si="21"/>
        <v>-2000</v>
      </c>
      <c r="AM189" s="2">
        <f t="shared" si="22"/>
        <v>0</v>
      </c>
      <c r="AN189" s="2">
        <f t="shared" si="23"/>
        <v>-2000</v>
      </c>
    </row>
    <row r="190" spans="1:40" ht="30" hidden="1" customHeight="1" x14ac:dyDescent="0.25">
      <c r="A190" s="11"/>
      <c r="B190" s="11" t="s">
        <v>27</v>
      </c>
      <c r="C190" s="30"/>
      <c r="D190" s="6"/>
      <c r="E190" s="1"/>
      <c r="F190" s="1"/>
      <c r="G190" s="1"/>
      <c r="H190" s="19"/>
      <c r="I190" s="2"/>
      <c r="J190" s="2"/>
      <c r="K190" s="2"/>
      <c r="L190" s="2"/>
      <c r="M190" s="2"/>
      <c r="N190" s="2"/>
      <c r="O190" s="2">
        <v>15047.2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>
        <v>15047.2</v>
      </c>
      <c r="AB190" s="2"/>
      <c r="AC190" s="2"/>
      <c r="AD190" s="2"/>
      <c r="AE190" s="2"/>
      <c r="AF190" s="2"/>
      <c r="AG190" s="4"/>
      <c r="AH190" s="2"/>
      <c r="AI190" s="2">
        <f t="shared" si="18"/>
        <v>0</v>
      </c>
      <c r="AJ190" s="2">
        <f t="shared" si="19"/>
        <v>15047.2</v>
      </c>
      <c r="AK190" s="2">
        <f t="shared" si="20"/>
        <v>15047.2</v>
      </c>
      <c r="AL190" s="2">
        <f t="shared" si="21"/>
        <v>-15047.2</v>
      </c>
      <c r="AM190" s="2">
        <f t="shared" si="22"/>
        <v>0</v>
      </c>
      <c r="AN190" s="2">
        <f t="shared" si="23"/>
        <v>-15047.2</v>
      </c>
    </row>
    <row r="191" spans="1:40" ht="30" hidden="1" customHeight="1" x14ac:dyDescent="0.25">
      <c r="A191" s="11"/>
      <c r="B191" s="11" t="s">
        <v>27</v>
      </c>
      <c r="C191" s="30"/>
      <c r="D191" s="6"/>
      <c r="E191" s="21"/>
      <c r="F191" s="1"/>
      <c r="G191" s="1"/>
      <c r="H191" s="19"/>
      <c r="I191" s="2"/>
      <c r="J191" s="2"/>
      <c r="K191" s="2"/>
      <c r="L191" s="2"/>
      <c r="M191" s="2"/>
      <c r="N191" s="2"/>
      <c r="O191" s="2"/>
      <c r="P191" s="2"/>
      <c r="Q191" s="2"/>
      <c r="R191" s="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4"/>
      <c r="AF191" s="2"/>
      <c r="AG191" s="4"/>
      <c r="AH191" s="2"/>
      <c r="AI191" s="2">
        <f t="shared" si="18"/>
        <v>0</v>
      </c>
      <c r="AJ191" s="2">
        <f t="shared" si="19"/>
        <v>0</v>
      </c>
      <c r="AK191" s="2">
        <f t="shared" si="20"/>
        <v>0</v>
      </c>
      <c r="AL191" s="2">
        <f t="shared" si="21"/>
        <v>0</v>
      </c>
      <c r="AM191" s="2">
        <f t="shared" si="22"/>
        <v>0</v>
      </c>
      <c r="AN191" s="2">
        <f t="shared" si="23"/>
        <v>0</v>
      </c>
    </row>
    <row r="192" spans="1:40" ht="30" hidden="1" customHeight="1" x14ac:dyDescent="0.25">
      <c r="A192" s="11"/>
      <c r="B192" s="11" t="s">
        <v>27</v>
      </c>
      <c r="C192" s="6"/>
      <c r="D192" s="6"/>
      <c r="E192" s="1"/>
      <c r="F192" s="1"/>
      <c r="G192" s="1"/>
      <c r="H192" s="1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4"/>
      <c r="AH192" s="2"/>
      <c r="AI192" s="2">
        <f t="shared" si="18"/>
        <v>0</v>
      </c>
      <c r="AJ192" s="2">
        <f t="shared" si="19"/>
        <v>0</v>
      </c>
      <c r="AK192" s="2">
        <f t="shared" si="20"/>
        <v>0</v>
      </c>
      <c r="AL192" s="2">
        <f t="shared" si="21"/>
        <v>0</v>
      </c>
      <c r="AM192" s="2">
        <f t="shared" si="22"/>
        <v>0</v>
      </c>
      <c r="AN192" s="2">
        <f t="shared" si="23"/>
        <v>0</v>
      </c>
    </row>
    <row r="193" spans="1:40" ht="30" hidden="1" customHeight="1" x14ac:dyDescent="0.25">
      <c r="A193" s="11"/>
      <c r="B193" s="11" t="s">
        <v>27</v>
      </c>
      <c r="C193" s="6"/>
      <c r="D193" s="6"/>
      <c r="E193" s="1"/>
      <c r="F193" s="1"/>
      <c r="G193" s="1"/>
      <c r="H193" s="19"/>
      <c r="I193" s="2"/>
      <c r="J193" s="2"/>
      <c r="K193" s="2"/>
      <c r="L193" s="2"/>
      <c r="M193" s="2"/>
      <c r="N193" s="2"/>
      <c r="O193" s="3">
        <v>3131.71</v>
      </c>
      <c r="P193" s="2"/>
      <c r="Q193" s="4"/>
      <c r="R193" s="2"/>
      <c r="S193" s="2"/>
      <c r="T193" s="2"/>
      <c r="U193" s="2"/>
      <c r="V193" s="2"/>
      <c r="W193" s="2"/>
      <c r="X193" s="2"/>
      <c r="Y193" s="2"/>
      <c r="Z193" s="2"/>
      <c r="AA193" s="2">
        <v>3131.71</v>
      </c>
      <c r="AB193" s="2"/>
      <c r="AC193" s="4"/>
      <c r="AD193" s="2"/>
      <c r="AE193" s="2"/>
      <c r="AF193" s="2"/>
      <c r="AG193" s="4"/>
      <c r="AH193" s="2"/>
      <c r="AI193" s="2">
        <f t="shared" si="18"/>
        <v>0</v>
      </c>
      <c r="AJ193" s="2">
        <f t="shared" si="19"/>
        <v>3131.71</v>
      </c>
      <c r="AK193" s="2">
        <f t="shared" si="20"/>
        <v>3131.71</v>
      </c>
      <c r="AL193" s="2">
        <f t="shared" si="21"/>
        <v>-3131.71</v>
      </c>
      <c r="AM193" s="2">
        <f t="shared" si="22"/>
        <v>0</v>
      </c>
      <c r="AN193" s="2">
        <f t="shared" si="23"/>
        <v>-3131.71</v>
      </c>
    </row>
    <row r="194" spans="1:40" ht="30" hidden="1" customHeight="1" x14ac:dyDescent="0.25">
      <c r="A194" s="11"/>
      <c r="B194" s="11" t="s">
        <v>27</v>
      </c>
      <c r="C194" s="6"/>
      <c r="D194" s="6"/>
      <c r="E194" s="1"/>
      <c r="F194" s="1"/>
      <c r="G194" s="1"/>
      <c r="H194" s="19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2"/>
      <c r="AC194" s="4"/>
      <c r="AD194" s="2"/>
      <c r="AE194" s="2"/>
      <c r="AF194" s="2"/>
      <c r="AG194" s="4"/>
      <c r="AH194" s="2"/>
      <c r="AI194" s="2">
        <f t="shared" si="18"/>
        <v>0</v>
      </c>
      <c r="AJ194" s="2">
        <f t="shared" si="19"/>
        <v>0</v>
      </c>
      <c r="AK194" s="2">
        <f t="shared" si="20"/>
        <v>0</v>
      </c>
      <c r="AL194" s="2">
        <f t="shared" si="21"/>
        <v>0</v>
      </c>
      <c r="AM194" s="2">
        <f t="shared" si="22"/>
        <v>0</v>
      </c>
      <c r="AN194" s="2">
        <f t="shared" si="23"/>
        <v>0</v>
      </c>
    </row>
    <row r="195" spans="1:40" ht="30" hidden="1" customHeight="1" x14ac:dyDescent="0.25">
      <c r="A195" s="11"/>
      <c r="B195" s="11" t="s">
        <v>27</v>
      </c>
      <c r="C195" s="6"/>
      <c r="D195" s="6"/>
      <c r="E195" s="1"/>
      <c r="F195" s="1"/>
      <c r="G195" s="1"/>
      <c r="H195" s="19"/>
      <c r="I195" s="2"/>
      <c r="J195" s="2"/>
      <c r="K195" s="2"/>
      <c r="L195" s="2"/>
      <c r="M195" s="2"/>
      <c r="N195" s="2"/>
      <c r="O195" s="2"/>
      <c r="P195" s="2"/>
      <c r="Q195" s="4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4"/>
      <c r="AD195" s="2"/>
      <c r="AE195" s="2"/>
      <c r="AF195" s="2"/>
      <c r="AG195" s="4"/>
      <c r="AH195" s="2"/>
      <c r="AI195" s="2">
        <f t="shared" si="18"/>
        <v>0</v>
      </c>
      <c r="AJ195" s="2">
        <f t="shared" si="19"/>
        <v>0</v>
      </c>
      <c r="AK195" s="2">
        <f t="shared" si="20"/>
        <v>0</v>
      </c>
      <c r="AL195" s="2">
        <f t="shared" si="21"/>
        <v>0</v>
      </c>
      <c r="AM195" s="2">
        <f t="shared" si="22"/>
        <v>0</v>
      </c>
      <c r="AN195" s="2">
        <f t="shared" si="23"/>
        <v>0</v>
      </c>
    </row>
    <row r="196" spans="1:40" ht="30" hidden="1" customHeight="1" x14ac:dyDescent="0.25">
      <c r="A196" s="11"/>
      <c r="B196" s="11" t="s">
        <v>27</v>
      </c>
      <c r="C196" s="6"/>
      <c r="D196" s="6"/>
      <c r="E196" s="1"/>
      <c r="F196" s="1"/>
      <c r="G196" s="1"/>
      <c r="H196" s="1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4"/>
      <c r="AH196" s="2"/>
      <c r="AI196" s="2">
        <f t="shared" si="18"/>
        <v>0</v>
      </c>
      <c r="AJ196" s="2">
        <f t="shared" si="19"/>
        <v>0</v>
      </c>
      <c r="AK196" s="2">
        <f t="shared" si="20"/>
        <v>0</v>
      </c>
      <c r="AL196" s="2">
        <f t="shared" si="21"/>
        <v>0</v>
      </c>
      <c r="AM196" s="2">
        <f t="shared" si="22"/>
        <v>0</v>
      </c>
      <c r="AN196" s="2">
        <f t="shared" si="23"/>
        <v>0</v>
      </c>
    </row>
    <row r="197" spans="1:40" ht="30" hidden="1" customHeight="1" x14ac:dyDescent="0.25">
      <c r="A197" s="11"/>
      <c r="B197" s="11" t="s">
        <v>27</v>
      </c>
      <c r="C197" s="6"/>
      <c r="D197" s="6"/>
      <c r="E197" s="1"/>
      <c r="F197" s="1"/>
      <c r="G197" s="1"/>
      <c r="H197" s="1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4"/>
      <c r="AH197" s="2"/>
      <c r="AI197" s="2">
        <f t="shared" si="18"/>
        <v>0</v>
      </c>
      <c r="AJ197" s="2">
        <f t="shared" si="19"/>
        <v>0</v>
      </c>
      <c r="AK197" s="2">
        <f t="shared" si="20"/>
        <v>0</v>
      </c>
      <c r="AL197" s="2">
        <f t="shared" si="21"/>
        <v>0</v>
      </c>
      <c r="AM197" s="2">
        <f t="shared" si="22"/>
        <v>0</v>
      </c>
      <c r="AN197" s="2">
        <f t="shared" si="23"/>
        <v>0</v>
      </c>
    </row>
    <row r="198" spans="1:40" ht="30" hidden="1" customHeight="1" x14ac:dyDescent="0.25">
      <c r="A198" s="11"/>
      <c r="B198" s="11" t="s">
        <v>27</v>
      </c>
      <c r="C198" s="6"/>
      <c r="D198" s="6"/>
      <c r="E198" s="1"/>
      <c r="F198" s="1"/>
      <c r="G198" s="1"/>
      <c r="H198" s="1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4"/>
      <c r="AH198" s="2"/>
      <c r="AI198" s="2">
        <f t="shared" si="18"/>
        <v>0</v>
      </c>
      <c r="AJ198" s="2">
        <f t="shared" si="19"/>
        <v>0</v>
      </c>
      <c r="AK198" s="2">
        <f t="shared" si="20"/>
        <v>0</v>
      </c>
      <c r="AL198" s="2">
        <f t="shared" si="21"/>
        <v>0</v>
      </c>
      <c r="AM198" s="2">
        <f t="shared" si="22"/>
        <v>0</v>
      </c>
      <c r="AN198" s="2">
        <f t="shared" si="23"/>
        <v>0</v>
      </c>
    </row>
    <row r="199" spans="1:40" ht="30" hidden="1" customHeight="1" x14ac:dyDescent="0.25">
      <c r="A199" s="11"/>
      <c r="B199" s="11" t="s">
        <v>27</v>
      </c>
      <c r="C199" s="6"/>
      <c r="D199" s="6"/>
      <c r="E199" s="1"/>
      <c r="F199" s="1"/>
      <c r="G199" s="1"/>
      <c r="H199" s="19"/>
      <c r="I199" s="2"/>
      <c r="J199" s="2"/>
      <c r="K199" s="2"/>
      <c r="L199" s="2"/>
      <c r="M199" s="2"/>
      <c r="N199" s="2"/>
      <c r="O199" s="2">
        <v>7358.3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>
        <v>7358.3</v>
      </c>
      <c r="AB199" s="2"/>
      <c r="AC199" s="2"/>
      <c r="AD199" s="2"/>
      <c r="AE199" s="2"/>
      <c r="AF199" s="2"/>
      <c r="AG199" s="4"/>
      <c r="AH199" s="2"/>
      <c r="AI199" s="2">
        <f t="shared" si="18"/>
        <v>0</v>
      </c>
      <c r="AJ199" s="2">
        <f t="shared" si="19"/>
        <v>7358.3</v>
      </c>
      <c r="AK199" s="2">
        <f t="shared" si="20"/>
        <v>7358.3</v>
      </c>
      <c r="AL199" s="2">
        <f t="shared" si="21"/>
        <v>-7358.3</v>
      </c>
      <c r="AM199" s="2">
        <f t="shared" si="22"/>
        <v>0</v>
      </c>
      <c r="AN199" s="2">
        <f t="shared" si="23"/>
        <v>-7358.3</v>
      </c>
    </row>
    <row r="200" spans="1:40" ht="30" hidden="1" customHeight="1" x14ac:dyDescent="0.25">
      <c r="A200" s="11"/>
      <c r="B200" s="11" t="s">
        <v>27</v>
      </c>
      <c r="C200" s="6"/>
      <c r="D200" s="6"/>
      <c r="E200" s="1"/>
      <c r="F200" s="1"/>
      <c r="G200" s="1"/>
      <c r="H200" s="19"/>
      <c r="I200" s="2"/>
      <c r="J200" s="2"/>
      <c r="K200" s="2"/>
      <c r="L200" s="2"/>
      <c r="M200" s="2"/>
      <c r="N200" s="2"/>
      <c r="O200" s="2">
        <v>2724.65</v>
      </c>
      <c r="P200" s="2"/>
      <c r="Q200" s="4"/>
      <c r="R200" s="2"/>
      <c r="S200" s="2"/>
      <c r="T200" s="2"/>
      <c r="U200" s="2"/>
      <c r="V200" s="2"/>
      <c r="W200" s="2"/>
      <c r="X200" s="2"/>
      <c r="Y200" s="2"/>
      <c r="Z200" s="2"/>
      <c r="AA200" s="2">
        <v>2724.65</v>
      </c>
      <c r="AB200" s="2"/>
      <c r="AC200" s="4"/>
      <c r="AD200" s="2"/>
      <c r="AE200" s="2"/>
      <c r="AF200" s="2"/>
      <c r="AG200" s="4"/>
      <c r="AH200" s="2"/>
      <c r="AI200" s="2">
        <f t="shared" ref="AI200:AI263" si="24">H200-AG200+AH200</f>
        <v>0</v>
      </c>
      <c r="AJ200" s="2">
        <f t="shared" ref="AJ200:AJ263" si="25">SUM(I200:T200)</f>
        <v>2724.65</v>
      </c>
      <c r="AK200" s="2">
        <f t="shared" ref="AK200:AK263" si="26">SUM(U200:AF200)</f>
        <v>2724.65</v>
      </c>
      <c r="AL200" s="2">
        <f t="shared" ref="AL200:AL263" si="27">(AJ200-AK200)+(AI200-AJ200)</f>
        <v>-2724.65</v>
      </c>
      <c r="AM200" s="2">
        <f t="shared" ref="AM200:AM263" si="28">AJ200-AK200</f>
        <v>0</v>
      </c>
      <c r="AN200" s="2">
        <f t="shared" ref="AN200:AN263" si="29">AI200-AJ200</f>
        <v>-2724.65</v>
      </c>
    </row>
    <row r="201" spans="1:40" ht="30" hidden="1" customHeight="1" x14ac:dyDescent="0.25">
      <c r="A201" s="11"/>
      <c r="B201" s="11" t="s">
        <v>27</v>
      </c>
      <c r="C201" s="6"/>
      <c r="D201" s="6"/>
      <c r="E201" s="1"/>
      <c r="F201" s="1"/>
      <c r="G201" s="1"/>
      <c r="H201" s="19"/>
      <c r="I201" s="2"/>
      <c r="J201" s="2"/>
      <c r="K201" s="2"/>
      <c r="L201" s="2"/>
      <c r="M201" s="2"/>
      <c r="N201" s="2"/>
      <c r="O201" s="2">
        <v>10682.92</v>
      </c>
      <c r="P201" s="2"/>
      <c r="Q201" s="4"/>
      <c r="R201" s="2"/>
      <c r="S201" s="2"/>
      <c r="T201" s="2"/>
      <c r="U201" s="2"/>
      <c r="V201" s="2"/>
      <c r="W201" s="2"/>
      <c r="X201" s="2"/>
      <c r="Y201" s="2"/>
      <c r="Z201" s="2"/>
      <c r="AA201" s="2">
        <v>10682.92</v>
      </c>
      <c r="AB201" s="2"/>
      <c r="AC201" s="4"/>
      <c r="AD201" s="2"/>
      <c r="AE201" s="2"/>
      <c r="AF201" s="2"/>
      <c r="AG201" s="4"/>
      <c r="AH201" s="2"/>
      <c r="AI201" s="2">
        <f t="shared" si="24"/>
        <v>0</v>
      </c>
      <c r="AJ201" s="2">
        <f t="shared" si="25"/>
        <v>10682.92</v>
      </c>
      <c r="AK201" s="2">
        <f t="shared" si="26"/>
        <v>10682.92</v>
      </c>
      <c r="AL201" s="2">
        <f t="shared" si="27"/>
        <v>-10682.92</v>
      </c>
      <c r="AM201" s="2">
        <f t="shared" si="28"/>
        <v>0</v>
      </c>
      <c r="AN201" s="2">
        <f t="shared" si="29"/>
        <v>-10682.92</v>
      </c>
    </row>
    <row r="202" spans="1:40" ht="30" hidden="1" customHeight="1" x14ac:dyDescent="0.25">
      <c r="A202" s="11"/>
      <c r="B202" s="27"/>
      <c r="C202" s="6"/>
      <c r="D202" s="6"/>
      <c r="E202" s="1"/>
      <c r="F202" s="1"/>
      <c r="G202" s="1"/>
      <c r="H202" s="19"/>
      <c r="I202" s="2"/>
      <c r="J202" s="2"/>
      <c r="K202" s="2"/>
      <c r="L202" s="2"/>
      <c r="M202" s="2"/>
      <c r="N202" s="2"/>
      <c r="O202" s="2">
        <v>1500</v>
      </c>
      <c r="P202" s="2"/>
      <c r="Q202" s="2"/>
      <c r="R202" s="18"/>
      <c r="S202" s="38"/>
      <c r="T202" s="2"/>
      <c r="U202" s="2"/>
      <c r="V202" s="2"/>
      <c r="W202" s="2"/>
      <c r="X202" s="2"/>
      <c r="Y202" s="2"/>
      <c r="Z202" s="2"/>
      <c r="AA202" s="2">
        <v>1500</v>
      </c>
      <c r="AB202" s="2"/>
      <c r="AC202" s="2"/>
      <c r="AD202" s="18"/>
      <c r="AE202" s="38"/>
      <c r="AF202" s="2"/>
      <c r="AG202" s="4"/>
      <c r="AH202" s="2"/>
      <c r="AI202" s="2">
        <f t="shared" si="24"/>
        <v>0</v>
      </c>
      <c r="AJ202" s="2">
        <f t="shared" si="25"/>
        <v>1500</v>
      </c>
      <c r="AK202" s="2">
        <f t="shared" si="26"/>
        <v>1500</v>
      </c>
      <c r="AL202" s="2">
        <f t="shared" si="27"/>
        <v>-1500</v>
      </c>
      <c r="AM202" s="2">
        <f t="shared" si="28"/>
        <v>0</v>
      </c>
      <c r="AN202" s="2">
        <f t="shared" si="29"/>
        <v>-1500</v>
      </c>
    </row>
    <row r="203" spans="1:40" ht="30" hidden="1" customHeight="1" x14ac:dyDescent="0.25">
      <c r="A203" s="11"/>
      <c r="B203" s="27"/>
      <c r="C203" s="6"/>
      <c r="D203" s="6"/>
      <c r="E203" s="1"/>
      <c r="F203" s="1"/>
      <c r="G203" s="1"/>
      <c r="H203" s="19"/>
      <c r="I203" s="2"/>
      <c r="J203" s="2"/>
      <c r="K203" s="2"/>
      <c r="L203" s="2"/>
      <c r="M203" s="2"/>
      <c r="N203" s="2"/>
      <c r="O203" s="2">
        <v>1500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>
        <v>1500</v>
      </c>
      <c r="AB203" s="2"/>
      <c r="AC203" s="2"/>
      <c r="AD203" s="2"/>
      <c r="AE203" s="2"/>
      <c r="AF203" s="2"/>
      <c r="AG203" s="4"/>
      <c r="AH203" s="2"/>
      <c r="AI203" s="2">
        <f t="shared" si="24"/>
        <v>0</v>
      </c>
      <c r="AJ203" s="2">
        <f t="shared" si="25"/>
        <v>1500</v>
      </c>
      <c r="AK203" s="2">
        <f t="shared" si="26"/>
        <v>1500</v>
      </c>
      <c r="AL203" s="2">
        <f t="shared" si="27"/>
        <v>-1500</v>
      </c>
      <c r="AM203" s="2">
        <f t="shared" si="28"/>
        <v>0</v>
      </c>
      <c r="AN203" s="2">
        <f t="shared" si="29"/>
        <v>-1500</v>
      </c>
    </row>
    <row r="204" spans="1:40" ht="30" hidden="1" customHeight="1" x14ac:dyDescent="0.25">
      <c r="A204" s="11"/>
      <c r="B204" s="27"/>
      <c r="C204" s="6"/>
      <c r="D204" s="6"/>
      <c r="E204" s="1"/>
      <c r="F204" s="1"/>
      <c r="G204" s="1"/>
      <c r="H204" s="1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4"/>
      <c r="AH204" s="2"/>
      <c r="AI204" s="2">
        <f t="shared" si="24"/>
        <v>0</v>
      </c>
      <c r="AJ204" s="2">
        <f t="shared" si="25"/>
        <v>0</v>
      </c>
      <c r="AK204" s="2">
        <f t="shared" si="26"/>
        <v>0</v>
      </c>
      <c r="AL204" s="2">
        <f t="shared" si="27"/>
        <v>0</v>
      </c>
      <c r="AM204" s="2">
        <f t="shared" si="28"/>
        <v>0</v>
      </c>
      <c r="AN204" s="2">
        <f t="shared" si="29"/>
        <v>0</v>
      </c>
    </row>
    <row r="205" spans="1:40" ht="30" hidden="1" customHeight="1" x14ac:dyDescent="0.25">
      <c r="A205" s="11"/>
      <c r="B205" s="27"/>
      <c r="C205" s="6"/>
      <c r="D205" s="6"/>
      <c r="E205" s="1"/>
      <c r="F205" s="1"/>
      <c r="G205" s="1"/>
      <c r="H205" s="19"/>
      <c r="I205" s="2"/>
      <c r="J205" s="2"/>
      <c r="K205" s="2"/>
      <c r="L205" s="2"/>
      <c r="M205" s="2"/>
      <c r="N205" s="2"/>
      <c r="O205" s="2">
        <v>9202.06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>
        <v>9202.06</v>
      </c>
      <c r="AB205" s="2"/>
      <c r="AC205" s="2"/>
      <c r="AD205" s="2"/>
      <c r="AE205" s="2"/>
      <c r="AF205" s="2"/>
      <c r="AG205" s="4"/>
      <c r="AH205" s="2"/>
      <c r="AI205" s="2">
        <f t="shared" si="24"/>
        <v>0</v>
      </c>
      <c r="AJ205" s="2">
        <f t="shared" si="25"/>
        <v>9202.06</v>
      </c>
      <c r="AK205" s="2">
        <f t="shared" si="26"/>
        <v>9202.06</v>
      </c>
      <c r="AL205" s="2">
        <f t="shared" si="27"/>
        <v>-9202.06</v>
      </c>
      <c r="AM205" s="2">
        <f t="shared" si="28"/>
        <v>0</v>
      </c>
      <c r="AN205" s="2">
        <f t="shared" si="29"/>
        <v>-9202.06</v>
      </c>
    </row>
    <row r="206" spans="1:40" ht="30" hidden="1" customHeight="1" x14ac:dyDescent="0.25">
      <c r="A206" s="11"/>
      <c r="B206" s="27"/>
      <c r="C206" s="6"/>
      <c r="D206" s="6"/>
      <c r="E206" s="1"/>
      <c r="F206" s="1"/>
      <c r="G206" s="1"/>
      <c r="H206" s="19"/>
      <c r="I206" s="2"/>
      <c r="J206" s="2"/>
      <c r="K206" s="2"/>
      <c r="L206" s="2"/>
      <c r="M206" s="2"/>
      <c r="N206" s="2"/>
      <c r="O206" s="2"/>
      <c r="P206" s="2"/>
      <c r="Q206" s="2"/>
      <c r="R206" s="18"/>
      <c r="S206" s="2"/>
      <c r="T206" s="19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19"/>
      <c r="AG206" s="19"/>
      <c r="AH206" s="2"/>
      <c r="AI206" s="2">
        <f t="shared" si="24"/>
        <v>0</v>
      </c>
      <c r="AJ206" s="2">
        <f t="shared" si="25"/>
        <v>0</v>
      </c>
      <c r="AK206" s="2">
        <f t="shared" si="26"/>
        <v>0</v>
      </c>
      <c r="AL206" s="2">
        <f t="shared" si="27"/>
        <v>0</v>
      </c>
      <c r="AM206" s="2">
        <f t="shared" si="28"/>
        <v>0</v>
      </c>
      <c r="AN206" s="2">
        <f t="shared" si="29"/>
        <v>0</v>
      </c>
    </row>
    <row r="207" spans="1:40" ht="30" hidden="1" customHeight="1" x14ac:dyDescent="0.25">
      <c r="A207" s="11"/>
      <c r="B207" s="27"/>
      <c r="C207" s="6"/>
      <c r="D207" s="6"/>
      <c r="E207" s="1"/>
      <c r="F207" s="1"/>
      <c r="G207" s="1"/>
      <c r="H207" s="1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4">
        <v>11000</v>
      </c>
      <c r="AH207" s="2"/>
      <c r="AI207" s="2">
        <f t="shared" si="24"/>
        <v>-11000</v>
      </c>
      <c r="AJ207" s="2">
        <f t="shared" si="25"/>
        <v>0</v>
      </c>
      <c r="AK207" s="2">
        <f t="shared" si="26"/>
        <v>0</v>
      </c>
      <c r="AL207" s="2">
        <f t="shared" si="27"/>
        <v>-11000</v>
      </c>
      <c r="AM207" s="2">
        <f t="shared" si="28"/>
        <v>0</v>
      </c>
      <c r="AN207" s="2">
        <f t="shared" si="29"/>
        <v>-11000</v>
      </c>
    </row>
    <row r="208" spans="1:40" ht="30" hidden="1" customHeight="1" x14ac:dyDescent="0.25">
      <c r="A208" s="11"/>
      <c r="B208" s="27"/>
      <c r="C208" s="6"/>
      <c r="D208" s="6"/>
      <c r="E208" s="1"/>
      <c r="F208" s="1"/>
      <c r="G208" s="1"/>
      <c r="H208" s="1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4">
        <v>11000</v>
      </c>
      <c r="AH208" s="2"/>
      <c r="AI208" s="2">
        <f t="shared" si="24"/>
        <v>-11000</v>
      </c>
      <c r="AJ208" s="2">
        <f t="shared" si="25"/>
        <v>0</v>
      </c>
      <c r="AK208" s="2">
        <f t="shared" si="26"/>
        <v>0</v>
      </c>
      <c r="AL208" s="2">
        <f t="shared" si="27"/>
        <v>-11000</v>
      </c>
      <c r="AM208" s="2">
        <f t="shared" si="28"/>
        <v>0</v>
      </c>
      <c r="AN208" s="2">
        <f t="shared" si="29"/>
        <v>-11000</v>
      </c>
    </row>
    <row r="209" spans="1:40" ht="30" hidden="1" customHeight="1" x14ac:dyDescent="0.25">
      <c r="A209" s="11"/>
      <c r="B209" s="27"/>
      <c r="C209" s="6"/>
      <c r="D209" s="6"/>
      <c r="E209" s="1"/>
      <c r="F209" s="1"/>
      <c r="G209" s="1"/>
      <c r="H209" s="1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19"/>
      <c r="AH209" s="2"/>
      <c r="AI209" s="2">
        <f t="shared" si="24"/>
        <v>0</v>
      </c>
      <c r="AJ209" s="2">
        <f t="shared" si="25"/>
        <v>0</v>
      </c>
      <c r="AK209" s="2">
        <f t="shared" si="26"/>
        <v>0</v>
      </c>
      <c r="AL209" s="2">
        <f t="shared" si="27"/>
        <v>0</v>
      </c>
      <c r="AM209" s="2">
        <f t="shared" si="28"/>
        <v>0</v>
      </c>
      <c r="AN209" s="2">
        <f t="shared" si="29"/>
        <v>0</v>
      </c>
    </row>
    <row r="210" spans="1:40" ht="30" hidden="1" customHeight="1" x14ac:dyDescent="0.25">
      <c r="A210" s="11"/>
      <c r="B210" s="27"/>
      <c r="C210" s="6"/>
      <c r="D210" s="6"/>
      <c r="E210" s="1"/>
      <c r="F210" s="1"/>
      <c r="G210" s="1"/>
      <c r="H210" s="1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8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18"/>
      <c r="AF210" s="2"/>
      <c r="AG210" s="19"/>
      <c r="AH210" s="2"/>
      <c r="AI210" s="2">
        <f t="shared" si="24"/>
        <v>0</v>
      </c>
      <c r="AJ210" s="2">
        <f t="shared" si="25"/>
        <v>0</v>
      </c>
      <c r="AK210" s="2">
        <f t="shared" si="26"/>
        <v>0</v>
      </c>
      <c r="AL210" s="2">
        <f t="shared" si="27"/>
        <v>0</v>
      </c>
      <c r="AM210" s="2">
        <f t="shared" si="28"/>
        <v>0</v>
      </c>
      <c r="AN210" s="2">
        <f t="shared" si="29"/>
        <v>0</v>
      </c>
    </row>
    <row r="211" spans="1:40" ht="30" hidden="1" customHeight="1" x14ac:dyDescent="0.25">
      <c r="A211" s="11"/>
      <c r="B211" s="27"/>
      <c r="C211" s="6"/>
      <c r="D211" s="6"/>
      <c r="E211" s="1"/>
      <c r="F211" s="1"/>
      <c r="G211" s="1"/>
      <c r="H211" s="19"/>
      <c r="I211" s="2"/>
      <c r="J211" s="2"/>
      <c r="K211" s="2"/>
      <c r="L211" s="2"/>
      <c r="M211" s="2"/>
      <c r="N211" s="2"/>
      <c r="O211" s="2">
        <v>4128.3599999999997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>
        <v>4128.3599999999997</v>
      </c>
      <c r="AB211" s="2"/>
      <c r="AC211" s="2"/>
      <c r="AD211" s="2"/>
      <c r="AE211" s="2"/>
      <c r="AF211" s="2"/>
      <c r="AG211" s="2"/>
      <c r="AH211" s="2"/>
      <c r="AI211" s="2">
        <f t="shared" si="24"/>
        <v>0</v>
      </c>
      <c r="AJ211" s="2">
        <f t="shared" si="25"/>
        <v>4128.3599999999997</v>
      </c>
      <c r="AK211" s="2">
        <f t="shared" si="26"/>
        <v>4128.3599999999997</v>
      </c>
      <c r="AL211" s="2">
        <f t="shared" si="27"/>
        <v>-4128.3599999999997</v>
      </c>
      <c r="AM211" s="2">
        <f t="shared" si="28"/>
        <v>0</v>
      </c>
      <c r="AN211" s="2">
        <f t="shared" si="29"/>
        <v>-4128.3599999999997</v>
      </c>
    </row>
    <row r="212" spans="1:40" ht="30" hidden="1" customHeight="1" x14ac:dyDescent="0.25">
      <c r="A212" s="11"/>
      <c r="B212" s="27"/>
      <c r="C212" s="9"/>
      <c r="D212" s="6"/>
      <c r="E212" s="1"/>
      <c r="F212" s="1"/>
      <c r="G212" s="1"/>
      <c r="H212" s="19"/>
      <c r="I212" s="2"/>
      <c r="J212" s="2"/>
      <c r="K212" s="2"/>
      <c r="L212" s="2"/>
      <c r="M212" s="2"/>
      <c r="N212" s="2"/>
      <c r="O212" s="2"/>
      <c r="P212" s="2">
        <v>8379.7099999999991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>
        <v>8379.7099999999991</v>
      </c>
      <c r="AC212" s="2"/>
      <c r="AD212" s="2"/>
      <c r="AE212" s="2"/>
      <c r="AF212" s="2"/>
      <c r="AG212" s="19"/>
      <c r="AH212" s="2"/>
      <c r="AI212" s="2">
        <f t="shared" si="24"/>
        <v>0</v>
      </c>
      <c r="AJ212" s="2">
        <f t="shared" si="25"/>
        <v>8379.7099999999991</v>
      </c>
      <c r="AK212" s="2">
        <f t="shared" si="26"/>
        <v>8379.7099999999991</v>
      </c>
      <c r="AL212" s="2">
        <f t="shared" si="27"/>
        <v>-8379.7099999999991</v>
      </c>
      <c r="AM212" s="2">
        <f t="shared" si="28"/>
        <v>0</v>
      </c>
      <c r="AN212" s="2">
        <f t="shared" si="29"/>
        <v>-8379.7099999999991</v>
      </c>
    </row>
    <row r="213" spans="1:40" ht="30" hidden="1" customHeight="1" x14ac:dyDescent="0.25">
      <c r="A213" s="11"/>
      <c r="B213" s="27"/>
      <c r="C213" s="9"/>
      <c r="D213" s="6"/>
      <c r="E213" s="1"/>
      <c r="F213" s="1"/>
      <c r="G213" s="1"/>
      <c r="H213" s="1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4"/>
      <c r="AH213" s="2"/>
      <c r="AI213" s="2">
        <f t="shared" si="24"/>
        <v>0</v>
      </c>
      <c r="AJ213" s="2">
        <f t="shared" si="25"/>
        <v>0</v>
      </c>
      <c r="AK213" s="2">
        <f t="shared" si="26"/>
        <v>0</v>
      </c>
      <c r="AL213" s="2">
        <f t="shared" si="27"/>
        <v>0</v>
      </c>
      <c r="AM213" s="2">
        <f t="shared" si="28"/>
        <v>0</v>
      </c>
      <c r="AN213" s="2">
        <f t="shared" si="29"/>
        <v>0</v>
      </c>
    </row>
    <row r="214" spans="1:40" ht="30" hidden="1" customHeight="1" x14ac:dyDescent="0.25">
      <c r="A214" s="11"/>
      <c r="B214" s="27"/>
      <c r="C214" s="9"/>
      <c r="D214" s="6"/>
      <c r="E214" s="1"/>
      <c r="F214" s="1"/>
      <c r="G214" s="1"/>
      <c r="H214" s="1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19"/>
      <c r="AH214" s="2"/>
      <c r="AI214" s="2">
        <f t="shared" si="24"/>
        <v>0</v>
      </c>
      <c r="AJ214" s="2">
        <f t="shared" si="25"/>
        <v>0</v>
      </c>
      <c r="AK214" s="2">
        <f t="shared" si="26"/>
        <v>0</v>
      </c>
      <c r="AL214" s="2">
        <f t="shared" si="27"/>
        <v>0</v>
      </c>
      <c r="AM214" s="2">
        <f t="shared" si="28"/>
        <v>0</v>
      </c>
      <c r="AN214" s="2">
        <f t="shared" si="29"/>
        <v>0</v>
      </c>
    </row>
    <row r="215" spans="1:40" ht="30" hidden="1" customHeight="1" x14ac:dyDescent="0.25">
      <c r="A215" s="11"/>
      <c r="B215" s="27"/>
      <c r="C215" s="9"/>
      <c r="D215" s="6"/>
      <c r="E215" s="1"/>
      <c r="F215" s="1"/>
      <c r="G215" s="1"/>
      <c r="H215" s="19"/>
      <c r="I215" s="2"/>
      <c r="J215" s="2"/>
      <c r="K215" s="2"/>
      <c r="L215" s="2"/>
      <c r="M215" s="2"/>
      <c r="N215" s="2"/>
      <c r="O215" s="2"/>
      <c r="P215" s="18">
        <v>8000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>
        <v>8000</v>
      </c>
      <c r="AC215" s="2"/>
      <c r="AD215" s="2"/>
      <c r="AE215" s="2"/>
      <c r="AF215" s="2"/>
      <c r="AG215" s="19"/>
      <c r="AH215" s="2"/>
      <c r="AI215" s="2">
        <f t="shared" si="24"/>
        <v>0</v>
      </c>
      <c r="AJ215" s="2">
        <f t="shared" si="25"/>
        <v>8000</v>
      </c>
      <c r="AK215" s="2">
        <f t="shared" si="26"/>
        <v>8000</v>
      </c>
      <c r="AL215" s="2">
        <f t="shared" si="27"/>
        <v>-8000</v>
      </c>
      <c r="AM215" s="2">
        <f t="shared" si="28"/>
        <v>0</v>
      </c>
      <c r="AN215" s="2">
        <f t="shared" si="29"/>
        <v>-8000</v>
      </c>
    </row>
    <row r="216" spans="1:40" ht="30" hidden="1" customHeight="1" x14ac:dyDescent="0.25">
      <c r="A216" s="11"/>
      <c r="B216" s="27"/>
      <c r="C216" s="9"/>
      <c r="D216" s="6"/>
      <c r="E216" s="1"/>
      <c r="F216" s="1"/>
      <c r="G216" s="1"/>
      <c r="H216" s="19"/>
      <c r="I216" s="2"/>
      <c r="J216" s="2"/>
      <c r="K216" s="2"/>
      <c r="L216" s="2"/>
      <c r="M216" s="2"/>
      <c r="N216" s="2"/>
      <c r="O216" s="2"/>
      <c r="P216" s="18">
        <v>985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>
        <v>985</v>
      </c>
      <c r="AC216" s="2"/>
      <c r="AD216" s="2"/>
      <c r="AE216" s="2"/>
      <c r="AF216" s="2"/>
      <c r="AG216" s="19"/>
      <c r="AH216" s="2"/>
      <c r="AI216" s="2">
        <f t="shared" si="24"/>
        <v>0</v>
      </c>
      <c r="AJ216" s="2">
        <f t="shared" si="25"/>
        <v>985</v>
      </c>
      <c r="AK216" s="2">
        <f t="shared" si="26"/>
        <v>985</v>
      </c>
      <c r="AL216" s="2">
        <f t="shared" si="27"/>
        <v>-985</v>
      </c>
      <c r="AM216" s="2">
        <f t="shared" si="28"/>
        <v>0</v>
      </c>
      <c r="AN216" s="2">
        <f t="shared" si="29"/>
        <v>-985</v>
      </c>
    </row>
    <row r="217" spans="1:40" ht="30" hidden="1" customHeight="1" x14ac:dyDescent="0.25">
      <c r="A217" s="11"/>
      <c r="B217" s="27"/>
      <c r="C217" s="9"/>
      <c r="D217" s="6"/>
      <c r="E217" s="1"/>
      <c r="F217" s="1"/>
      <c r="G217" s="1"/>
      <c r="H217" s="19"/>
      <c r="I217" s="2"/>
      <c r="J217" s="2"/>
      <c r="K217" s="2"/>
      <c r="L217" s="2"/>
      <c r="M217" s="2"/>
      <c r="N217" s="2"/>
      <c r="O217" s="2"/>
      <c r="P217" s="18">
        <v>282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>
        <v>282</v>
      </c>
      <c r="AC217" s="2"/>
      <c r="AD217" s="2"/>
      <c r="AE217" s="2"/>
      <c r="AF217" s="2"/>
      <c r="AG217" s="19"/>
      <c r="AH217" s="2"/>
      <c r="AI217" s="2">
        <f t="shared" si="24"/>
        <v>0</v>
      </c>
      <c r="AJ217" s="2">
        <f t="shared" si="25"/>
        <v>282</v>
      </c>
      <c r="AK217" s="2">
        <f t="shared" si="26"/>
        <v>282</v>
      </c>
      <c r="AL217" s="2">
        <f t="shared" si="27"/>
        <v>-282</v>
      </c>
      <c r="AM217" s="2">
        <f t="shared" si="28"/>
        <v>0</v>
      </c>
      <c r="AN217" s="2">
        <f t="shared" si="29"/>
        <v>-282</v>
      </c>
    </row>
    <row r="218" spans="1:40" ht="30" hidden="1" customHeight="1" x14ac:dyDescent="0.25">
      <c r="A218" s="11"/>
      <c r="B218" s="27"/>
      <c r="C218" s="9"/>
      <c r="D218" s="6"/>
      <c r="E218" s="1"/>
      <c r="F218" s="1"/>
      <c r="G218" s="1"/>
      <c r="H218" s="19"/>
      <c r="I218" s="2"/>
      <c r="J218" s="2"/>
      <c r="K218" s="2"/>
      <c r="L218" s="2"/>
      <c r="M218" s="2"/>
      <c r="N218" s="2"/>
      <c r="O218" s="2"/>
      <c r="P218" s="18">
        <v>1240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>
        <v>1240</v>
      </c>
      <c r="AC218" s="2"/>
      <c r="AD218" s="2"/>
      <c r="AE218" s="2"/>
      <c r="AF218" s="2"/>
      <c r="AG218" s="19"/>
      <c r="AH218" s="2"/>
      <c r="AI218" s="2">
        <f t="shared" si="24"/>
        <v>0</v>
      </c>
      <c r="AJ218" s="2">
        <f t="shared" si="25"/>
        <v>1240</v>
      </c>
      <c r="AK218" s="2">
        <f t="shared" si="26"/>
        <v>1240</v>
      </c>
      <c r="AL218" s="2">
        <f t="shared" si="27"/>
        <v>-1240</v>
      </c>
      <c r="AM218" s="2">
        <f t="shared" si="28"/>
        <v>0</v>
      </c>
      <c r="AN218" s="2">
        <f t="shared" si="29"/>
        <v>-1240</v>
      </c>
    </row>
    <row r="219" spans="1:40" ht="30" hidden="1" customHeight="1" x14ac:dyDescent="0.25">
      <c r="A219" s="11"/>
      <c r="B219" s="27"/>
      <c r="C219" s="9"/>
      <c r="D219" s="6"/>
      <c r="E219" s="1"/>
      <c r="F219" s="1"/>
      <c r="G219" s="1"/>
      <c r="H219" s="19"/>
      <c r="I219" s="2"/>
      <c r="J219" s="2"/>
      <c r="K219" s="2"/>
      <c r="L219" s="2"/>
      <c r="M219" s="2"/>
      <c r="N219" s="2"/>
      <c r="O219" s="2"/>
      <c r="P219" s="18">
        <v>75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>
        <v>75</v>
      </c>
      <c r="AC219" s="2"/>
      <c r="AD219" s="2"/>
      <c r="AE219" s="2"/>
      <c r="AF219" s="2"/>
      <c r="AG219" s="19"/>
      <c r="AH219" s="2"/>
      <c r="AI219" s="2">
        <f t="shared" si="24"/>
        <v>0</v>
      </c>
      <c r="AJ219" s="2">
        <f t="shared" si="25"/>
        <v>75</v>
      </c>
      <c r="AK219" s="2">
        <f t="shared" si="26"/>
        <v>75</v>
      </c>
      <c r="AL219" s="2">
        <f t="shared" si="27"/>
        <v>-75</v>
      </c>
      <c r="AM219" s="2">
        <f t="shared" si="28"/>
        <v>0</v>
      </c>
      <c r="AN219" s="2">
        <f t="shared" si="29"/>
        <v>-75</v>
      </c>
    </row>
    <row r="220" spans="1:40" ht="30" hidden="1" customHeight="1" x14ac:dyDescent="0.25">
      <c r="A220" s="11"/>
      <c r="B220" s="27"/>
      <c r="C220" s="9"/>
      <c r="D220" s="6"/>
      <c r="E220" s="1"/>
      <c r="F220" s="1"/>
      <c r="G220" s="1"/>
      <c r="H220" s="19"/>
      <c r="I220" s="2"/>
      <c r="J220" s="2"/>
      <c r="K220" s="2"/>
      <c r="L220" s="2"/>
      <c r="M220" s="2"/>
      <c r="N220" s="2"/>
      <c r="O220" s="2"/>
      <c r="P220" s="18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19"/>
      <c r="AH220" s="2"/>
      <c r="AI220" s="2">
        <f t="shared" si="24"/>
        <v>0</v>
      </c>
      <c r="AJ220" s="2">
        <f t="shared" si="25"/>
        <v>0</v>
      </c>
      <c r="AK220" s="2">
        <f t="shared" si="26"/>
        <v>0</v>
      </c>
      <c r="AL220" s="2">
        <f t="shared" si="27"/>
        <v>0</v>
      </c>
      <c r="AM220" s="2">
        <f t="shared" si="28"/>
        <v>0</v>
      </c>
      <c r="AN220" s="2">
        <f t="shared" si="29"/>
        <v>0</v>
      </c>
    </row>
    <row r="221" spans="1:40" ht="30" hidden="1" customHeight="1" x14ac:dyDescent="0.25">
      <c r="A221" s="11"/>
      <c r="B221" s="27"/>
      <c r="C221" s="9"/>
      <c r="D221" s="6"/>
      <c r="E221" s="1"/>
      <c r="F221" s="1"/>
      <c r="G221" s="1"/>
      <c r="H221" s="19"/>
      <c r="I221" s="2"/>
      <c r="J221" s="2"/>
      <c r="K221" s="2"/>
      <c r="L221" s="2"/>
      <c r="M221" s="2"/>
      <c r="N221" s="2"/>
      <c r="O221" s="2"/>
      <c r="P221" s="18">
        <v>16825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>
        <v>16825</v>
      </c>
      <c r="AC221" s="2"/>
      <c r="AD221" s="2"/>
      <c r="AE221" s="2"/>
      <c r="AF221" s="2"/>
      <c r="AG221" s="19"/>
      <c r="AH221" s="2"/>
      <c r="AI221" s="2">
        <f t="shared" si="24"/>
        <v>0</v>
      </c>
      <c r="AJ221" s="2">
        <f t="shared" si="25"/>
        <v>16825</v>
      </c>
      <c r="AK221" s="2">
        <f t="shared" si="26"/>
        <v>16825</v>
      </c>
      <c r="AL221" s="2">
        <f t="shared" si="27"/>
        <v>-16825</v>
      </c>
      <c r="AM221" s="2">
        <f t="shared" si="28"/>
        <v>0</v>
      </c>
      <c r="AN221" s="2">
        <f t="shared" si="29"/>
        <v>-16825</v>
      </c>
    </row>
    <row r="222" spans="1:40" ht="30" hidden="1" customHeight="1" x14ac:dyDescent="0.25">
      <c r="A222" s="11"/>
      <c r="B222" s="27"/>
      <c r="C222" s="9"/>
      <c r="D222" s="6"/>
      <c r="E222" s="1"/>
      <c r="F222" s="1"/>
      <c r="G222" s="1"/>
      <c r="H222" s="19"/>
      <c r="I222" s="2"/>
      <c r="J222" s="2"/>
      <c r="K222" s="2"/>
      <c r="L222" s="2"/>
      <c r="M222" s="2"/>
      <c r="N222" s="2"/>
      <c r="O222" s="2"/>
      <c r="P222" s="18">
        <v>5000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>
        <v>5000</v>
      </c>
      <c r="AC222" s="2"/>
      <c r="AD222" s="2"/>
      <c r="AE222" s="2"/>
      <c r="AF222" s="2"/>
      <c r="AG222" s="19"/>
      <c r="AH222" s="2"/>
      <c r="AI222" s="2">
        <f t="shared" si="24"/>
        <v>0</v>
      </c>
      <c r="AJ222" s="2">
        <f t="shared" si="25"/>
        <v>5000</v>
      </c>
      <c r="AK222" s="2">
        <f t="shared" si="26"/>
        <v>5000</v>
      </c>
      <c r="AL222" s="2">
        <f t="shared" si="27"/>
        <v>-5000</v>
      </c>
      <c r="AM222" s="2">
        <f t="shared" si="28"/>
        <v>0</v>
      </c>
      <c r="AN222" s="2">
        <f t="shared" si="29"/>
        <v>-5000</v>
      </c>
    </row>
    <row r="223" spans="1:40" ht="30" hidden="1" customHeight="1" x14ac:dyDescent="0.25">
      <c r="A223" s="11"/>
      <c r="B223" s="27"/>
      <c r="C223" s="9"/>
      <c r="D223" s="6"/>
      <c r="E223" s="1"/>
      <c r="F223" s="1"/>
      <c r="G223" s="1"/>
      <c r="H223" s="19"/>
      <c r="I223" s="2"/>
      <c r="J223" s="2"/>
      <c r="K223" s="2"/>
      <c r="L223" s="2"/>
      <c r="M223" s="2"/>
      <c r="N223" s="2"/>
      <c r="O223" s="2"/>
      <c r="P223" s="18">
        <v>900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>
        <v>900</v>
      </c>
      <c r="AC223" s="2"/>
      <c r="AD223" s="2"/>
      <c r="AE223" s="2"/>
      <c r="AF223" s="2"/>
      <c r="AG223" s="19"/>
      <c r="AH223" s="2"/>
      <c r="AI223" s="2">
        <f t="shared" si="24"/>
        <v>0</v>
      </c>
      <c r="AJ223" s="2">
        <f t="shared" si="25"/>
        <v>900</v>
      </c>
      <c r="AK223" s="2">
        <f t="shared" si="26"/>
        <v>900</v>
      </c>
      <c r="AL223" s="2">
        <f t="shared" si="27"/>
        <v>-900</v>
      </c>
      <c r="AM223" s="2">
        <f t="shared" si="28"/>
        <v>0</v>
      </c>
      <c r="AN223" s="2">
        <f t="shared" si="29"/>
        <v>-900</v>
      </c>
    </row>
    <row r="224" spans="1:40" ht="30" hidden="1" customHeight="1" x14ac:dyDescent="0.25">
      <c r="A224" s="11"/>
      <c r="B224" s="27"/>
      <c r="C224" s="9"/>
      <c r="D224" s="6"/>
      <c r="E224" s="1"/>
      <c r="F224" s="1"/>
      <c r="G224" s="1"/>
      <c r="H224" s="19"/>
      <c r="I224" s="2"/>
      <c r="J224" s="2"/>
      <c r="K224" s="2"/>
      <c r="L224" s="2"/>
      <c r="M224" s="2"/>
      <c r="N224" s="2"/>
      <c r="O224" s="2"/>
      <c r="P224" s="15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19"/>
      <c r="AH224" s="2"/>
      <c r="AI224" s="2">
        <f t="shared" si="24"/>
        <v>0</v>
      </c>
      <c r="AJ224" s="2">
        <f t="shared" si="25"/>
        <v>0</v>
      </c>
      <c r="AK224" s="2">
        <f t="shared" si="26"/>
        <v>0</v>
      </c>
      <c r="AL224" s="2">
        <f t="shared" si="27"/>
        <v>0</v>
      </c>
      <c r="AM224" s="2">
        <f t="shared" si="28"/>
        <v>0</v>
      </c>
      <c r="AN224" s="2">
        <f t="shared" si="29"/>
        <v>0</v>
      </c>
    </row>
    <row r="225" spans="1:40" ht="30" hidden="1" customHeight="1" x14ac:dyDescent="0.25">
      <c r="A225" s="11"/>
      <c r="B225" s="27"/>
      <c r="C225" s="9"/>
      <c r="D225" s="6"/>
      <c r="E225" s="1"/>
      <c r="F225" s="1"/>
      <c r="G225" s="1"/>
      <c r="H225" s="19"/>
      <c r="I225" s="2"/>
      <c r="J225" s="2"/>
      <c r="K225" s="2"/>
      <c r="L225" s="2"/>
      <c r="M225" s="2"/>
      <c r="N225" s="2"/>
      <c r="O225" s="2"/>
      <c r="P225" s="3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19"/>
      <c r="AH225" s="2"/>
      <c r="AI225" s="2">
        <f t="shared" si="24"/>
        <v>0</v>
      </c>
      <c r="AJ225" s="2">
        <f t="shared" si="25"/>
        <v>0</v>
      </c>
      <c r="AK225" s="2">
        <f t="shared" si="26"/>
        <v>0</v>
      </c>
      <c r="AL225" s="2">
        <f t="shared" si="27"/>
        <v>0</v>
      </c>
      <c r="AM225" s="2">
        <f t="shared" si="28"/>
        <v>0</v>
      </c>
      <c r="AN225" s="2">
        <f t="shared" si="29"/>
        <v>0</v>
      </c>
    </row>
    <row r="226" spans="1:40" ht="30" hidden="1" customHeight="1" x14ac:dyDescent="0.25">
      <c r="A226" s="11"/>
      <c r="B226" s="27"/>
      <c r="C226" s="9"/>
      <c r="D226" s="6"/>
      <c r="E226" s="1"/>
      <c r="F226" s="1"/>
      <c r="G226" s="1"/>
      <c r="H226" s="19"/>
      <c r="I226" s="16"/>
      <c r="J226" s="16"/>
      <c r="K226" s="16"/>
      <c r="L226" s="16"/>
      <c r="M226" s="16"/>
      <c r="N226" s="16"/>
      <c r="O226" s="16"/>
      <c r="P226" s="18">
        <v>5000</v>
      </c>
      <c r="Q226" s="16"/>
      <c r="R226" s="16"/>
      <c r="S226" s="16"/>
      <c r="T226" s="4"/>
      <c r="U226" s="16"/>
      <c r="V226" s="16"/>
      <c r="W226" s="16"/>
      <c r="X226" s="16"/>
      <c r="Y226" s="16"/>
      <c r="Z226" s="16"/>
      <c r="AA226" s="16"/>
      <c r="AB226" s="4">
        <v>5000</v>
      </c>
      <c r="AC226" s="16"/>
      <c r="AD226" s="16"/>
      <c r="AE226" s="16"/>
      <c r="AF226" s="4"/>
      <c r="AG226" s="16"/>
      <c r="AH226" s="16"/>
      <c r="AI226" s="2">
        <f t="shared" si="24"/>
        <v>0</v>
      </c>
      <c r="AJ226" s="2">
        <f t="shared" si="25"/>
        <v>5000</v>
      </c>
      <c r="AK226" s="2">
        <f t="shared" si="26"/>
        <v>5000</v>
      </c>
      <c r="AL226" s="2">
        <f t="shared" si="27"/>
        <v>-5000</v>
      </c>
      <c r="AM226" s="2">
        <f t="shared" si="28"/>
        <v>0</v>
      </c>
      <c r="AN226" s="2">
        <f t="shared" si="29"/>
        <v>-5000</v>
      </c>
    </row>
    <row r="227" spans="1:40" ht="30" hidden="1" customHeight="1" x14ac:dyDescent="0.25">
      <c r="A227" s="11"/>
      <c r="B227" s="27"/>
      <c r="C227" s="9"/>
      <c r="D227" s="6"/>
      <c r="E227" s="1"/>
      <c r="F227" s="1"/>
      <c r="G227" s="1"/>
      <c r="H227" s="19"/>
      <c r="I227" s="16"/>
      <c r="J227" s="16"/>
      <c r="K227" s="16"/>
      <c r="L227" s="16"/>
      <c r="M227" s="16"/>
      <c r="N227" s="16"/>
      <c r="O227" s="16"/>
      <c r="P227" s="37"/>
      <c r="Q227" s="16"/>
      <c r="R227" s="16"/>
      <c r="S227" s="16"/>
      <c r="T227" s="4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4"/>
      <c r="AG227" s="16"/>
      <c r="AH227" s="16"/>
      <c r="AI227" s="2">
        <f t="shared" si="24"/>
        <v>0</v>
      </c>
      <c r="AJ227" s="2">
        <f t="shared" si="25"/>
        <v>0</v>
      </c>
      <c r="AK227" s="2">
        <f t="shared" si="26"/>
        <v>0</v>
      </c>
      <c r="AL227" s="2">
        <f t="shared" si="27"/>
        <v>0</v>
      </c>
      <c r="AM227" s="2">
        <f t="shared" si="28"/>
        <v>0</v>
      </c>
      <c r="AN227" s="2">
        <f t="shared" si="29"/>
        <v>0</v>
      </c>
    </row>
    <row r="228" spans="1:40" ht="30" hidden="1" customHeight="1" x14ac:dyDescent="0.25">
      <c r="A228" s="11"/>
      <c r="B228" s="27"/>
      <c r="C228" s="9"/>
      <c r="D228" s="6"/>
      <c r="E228" s="1"/>
      <c r="F228" s="1"/>
      <c r="G228" s="1"/>
      <c r="H228" s="19"/>
      <c r="I228" s="16"/>
      <c r="J228" s="16"/>
      <c r="K228" s="16"/>
      <c r="L228" s="16"/>
      <c r="M228" s="16"/>
      <c r="N228" s="16"/>
      <c r="O228" s="16"/>
      <c r="P228" s="37"/>
      <c r="Q228" s="16"/>
      <c r="R228" s="16"/>
      <c r="S228" s="16"/>
      <c r="T228" s="4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4"/>
      <c r="AG228" s="16"/>
      <c r="AH228" s="16"/>
      <c r="AI228" s="2">
        <f t="shared" si="24"/>
        <v>0</v>
      </c>
      <c r="AJ228" s="2">
        <f t="shared" si="25"/>
        <v>0</v>
      </c>
      <c r="AK228" s="2">
        <f t="shared" si="26"/>
        <v>0</v>
      </c>
      <c r="AL228" s="2">
        <f t="shared" si="27"/>
        <v>0</v>
      </c>
      <c r="AM228" s="2">
        <f t="shared" si="28"/>
        <v>0</v>
      </c>
      <c r="AN228" s="2">
        <f t="shared" si="29"/>
        <v>0</v>
      </c>
    </row>
    <row r="229" spans="1:40" ht="30" hidden="1" customHeight="1" x14ac:dyDescent="0.25">
      <c r="A229" s="11"/>
      <c r="B229" s="27"/>
      <c r="C229" s="9"/>
      <c r="D229" s="6"/>
      <c r="E229" s="1"/>
      <c r="F229" s="1"/>
      <c r="G229" s="1"/>
      <c r="H229" s="19"/>
      <c r="I229" s="16"/>
      <c r="J229" s="16"/>
      <c r="K229" s="16"/>
      <c r="L229" s="16"/>
      <c r="M229" s="16"/>
      <c r="N229" s="16"/>
      <c r="O229" s="16"/>
      <c r="P229" s="37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2">
        <f t="shared" si="24"/>
        <v>0</v>
      </c>
      <c r="AJ229" s="2">
        <f t="shared" si="25"/>
        <v>0</v>
      </c>
      <c r="AK229" s="2">
        <f t="shared" si="26"/>
        <v>0</v>
      </c>
      <c r="AL229" s="2">
        <f t="shared" si="27"/>
        <v>0</v>
      </c>
      <c r="AM229" s="2">
        <f t="shared" si="28"/>
        <v>0</v>
      </c>
      <c r="AN229" s="2">
        <f t="shared" si="29"/>
        <v>0</v>
      </c>
    </row>
    <row r="230" spans="1:40" ht="30" hidden="1" customHeight="1" x14ac:dyDescent="0.25">
      <c r="A230" s="11"/>
      <c r="B230" s="27"/>
      <c r="C230" s="9"/>
      <c r="D230" s="6"/>
      <c r="E230" s="1"/>
      <c r="F230" s="1"/>
      <c r="G230" s="1"/>
      <c r="H230" s="19"/>
      <c r="I230" s="16"/>
      <c r="J230" s="16"/>
      <c r="K230" s="16"/>
      <c r="L230" s="16"/>
      <c r="M230" s="16"/>
      <c r="N230" s="16"/>
      <c r="O230" s="16"/>
      <c r="P230" s="37"/>
      <c r="Q230" s="16"/>
      <c r="R230" s="16"/>
      <c r="S230" s="4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4"/>
      <c r="AF230" s="16"/>
      <c r="AG230" s="16"/>
      <c r="AH230" s="16"/>
      <c r="AI230" s="2">
        <f t="shared" si="24"/>
        <v>0</v>
      </c>
      <c r="AJ230" s="2">
        <f t="shared" si="25"/>
        <v>0</v>
      </c>
      <c r="AK230" s="2">
        <f t="shared" si="26"/>
        <v>0</v>
      </c>
      <c r="AL230" s="2">
        <f t="shared" si="27"/>
        <v>0</v>
      </c>
      <c r="AM230" s="2">
        <f t="shared" si="28"/>
        <v>0</v>
      </c>
      <c r="AN230" s="2">
        <f t="shared" si="29"/>
        <v>0</v>
      </c>
    </row>
    <row r="231" spans="1:40" ht="30" hidden="1" customHeight="1" x14ac:dyDescent="0.25">
      <c r="A231" s="11"/>
      <c r="B231" s="27"/>
      <c r="C231" s="9"/>
      <c r="D231" s="6"/>
      <c r="E231" s="1"/>
      <c r="F231" s="1"/>
      <c r="G231" s="1"/>
      <c r="H231" s="19"/>
      <c r="I231" s="16"/>
      <c r="J231" s="16"/>
      <c r="K231" s="16"/>
      <c r="L231" s="16"/>
      <c r="M231" s="16"/>
      <c r="N231" s="16"/>
      <c r="O231" s="16"/>
      <c r="P231" s="37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2">
        <f t="shared" si="24"/>
        <v>0</v>
      </c>
      <c r="AJ231" s="2">
        <f t="shared" si="25"/>
        <v>0</v>
      </c>
      <c r="AK231" s="2">
        <f t="shared" si="26"/>
        <v>0</v>
      </c>
      <c r="AL231" s="2">
        <f t="shared" si="27"/>
        <v>0</v>
      </c>
      <c r="AM231" s="2">
        <f t="shared" si="28"/>
        <v>0</v>
      </c>
      <c r="AN231" s="2">
        <f t="shared" si="29"/>
        <v>0</v>
      </c>
    </row>
    <row r="232" spans="1:40" ht="30" hidden="1" customHeight="1" x14ac:dyDescent="0.25">
      <c r="A232" s="11"/>
      <c r="B232" s="27"/>
      <c r="C232" s="9"/>
      <c r="D232" s="6"/>
      <c r="E232" s="1"/>
      <c r="F232" s="1"/>
      <c r="G232" s="1"/>
      <c r="H232" s="19"/>
      <c r="I232" s="16"/>
      <c r="J232" s="16"/>
      <c r="K232" s="16"/>
      <c r="L232" s="16"/>
      <c r="M232" s="16"/>
      <c r="N232" s="16"/>
      <c r="O232" s="16"/>
      <c r="P232" s="37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2">
        <f t="shared" si="24"/>
        <v>0</v>
      </c>
      <c r="AJ232" s="2">
        <f t="shared" si="25"/>
        <v>0</v>
      </c>
      <c r="AK232" s="2">
        <f t="shared" si="26"/>
        <v>0</v>
      </c>
      <c r="AL232" s="2">
        <f t="shared" si="27"/>
        <v>0</v>
      </c>
      <c r="AM232" s="2">
        <f t="shared" si="28"/>
        <v>0</v>
      </c>
      <c r="AN232" s="2">
        <f t="shared" si="29"/>
        <v>0</v>
      </c>
    </row>
    <row r="233" spans="1:40" ht="30" hidden="1" customHeight="1" x14ac:dyDescent="0.25">
      <c r="A233" s="11"/>
      <c r="B233" s="27"/>
      <c r="C233" s="9"/>
      <c r="D233" s="6"/>
      <c r="E233" s="1"/>
      <c r="F233" s="1"/>
      <c r="G233" s="1"/>
      <c r="H233" s="19"/>
      <c r="I233" s="16"/>
      <c r="J233" s="16"/>
      <c r="K233" s="16"/>
      <c r="L233" s="16"/>
      <c r="M233" s="16"/>
      <c r="N233" s="16"/>
      <c r="O233" s="16"/>
      <c r="P233" s="37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2">
        <f t="shared" si="24"/>
        <v>0</v>
      </c>
      <c r="AJ233" s="2">
        <f t="shared" si="25"/>
        <v>0</v>
      </c>
      <c r="AK233" s="2">
        <f t="shared" si="26"/>
        <v>0</v>
      </c>
      <c r="AL233" s="2">
        <f t="shared" si="27"/>
        <v>0</v>
      </c>
      <c r="AM233" s="2">
        <f t="shared" si="28"/>
        <v>0</v>
      </c>
      <c r="AN233" s="2">
        <f t="shared" si="29"/>
        <v>0</v>
      </c>
    </row>
    <row r="234" spans="1:40" ht="30" hidden="1" customHeight="1" x14ac:dyDescent="0.25">
      <c r="A234" s="11"/>
      <c r="B234" s="27"/>
      <c r="C234" s="9"/>
      <c r="D234" s="6"/>
      <c r="E234" s="1"/>
      <c r="F234" s="1"/>
      <c r="G234" s="1"/>
      <c r="H234" s="19"/>
      <c r="I234" s="16"/>
      <c r="J234" s="16"/>
      <c r="K234" s="16"/>
      <c r="L234" s="16"/>
      <c r="M234" s="16"/>
      <c r="N234" s="16"/>
      <c r="O234" s="16"/>
      <c r="P234" s="37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2">
        <f t="shared" si="24"/>
        <v>0</v>
      </c>
      <c r="AJ234" s="2">
        <f t="shared" si="25"/>
        <v>0</v>
      </c>
      <c r="AK234" s="2">
        <f t="shared" si="26"/>
        <v>0</v>
      </c>
      <c r="AL234" s="2">
        <f t="shared" si="27"/>
        <v>0</v>
      </c>
      <c r="AM234" s="2">
        <f t="shared" si="28"/>
        <v>0</v>
      </c>
      <c r="AN234" s="2">
        <f t="shared" si="29"/>
        <v>0</v>
      </c>
    </row>
    <row r="235" spans="1:40" ht="30" hidden="1" customHeight="1" x14ac:dyDescent="0.25">
      <c r="A235" s="11"/>
      <c r="B235" s="27"/>
      <c r="C235" s="9"/>
      <c r="D235" s="6"/>
      <c r="E235" s="1"/>
      <c r="F235" s="1"/>
      <c r="G235" s="1"/>
      <c r="H235" s="19"/>
      <c r="I235" s="16"/>
      <c r="J235" s="16"/>
      <c r="K235" s="16"/>
      <c r="L235" s="16"/>
      <c r="M235" s="16"/>
      <c r="N235" s="16"/>
      <c r="O235" s="16"/>
      <c r="P235" s="15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2">
        <f t="shared" si="24"/>
        <v>0</v>
      </c>
      <c r="AJ235" s="2">
        <f t="shared" si="25"/>
        <v>0</v>
      </c>
      <c r="AK235" s="2">
        <f t="shared" si="26"/>
        <v>0</v>
      </c>
      <c r="AL235" s="2">
        <f t="shared" si="27"/>
        <v>0</v>
      </c>
      <c r="AM235" s="2">
        <f t="shared" si="28"/>
        <v>0</v>
      </c>
      <c r="AN235" s="2">
        <f t="shared" si="29"/>
        <v>0</v>
      </c>
    </row>
    <row r="236" spans="1:40" ht="30" hidden="1" customHeight="1" x14ac:dyDescent="0.25">
      <c r="A236" s="11"/>
      <c r="B236" s="27"/>
      <c r="C236" s="9"/>
      <c r="D236" s="6"/>
      <c r="E236" s="1"/>
      <c r="F236" s="1"/>
      <c r="G236" s="1"/>
      <c r="H236" s="19"/>
      <c r="I236" s="16"/>
      <c r="J236" s="16"/>
      <c r="K236" s="16"/>
      <c r="L236" s="16"/>
      <c r="M236" s="16"/>
      <c r="N236" s="16"/>
      <c r="O236" s="16"/>
      <c r="P236" s="37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2">
        <f t="shared" si="24"/>
        <v>0</v>
      </c>
      <c r="AJ236" s="2">
        <f t="shared" si="25"/>
        <v>0</v>
      </c>
      <c r="AK236" s="2">
        <f t="shared" si="26"/>
        <v>0</v>
      </c>
      <c r="AL236" s="2">
        <f t="shared" si="27"/>
        <v>0</v>
      </c>
      <c r="AM236" s="2">
        <f t="shared" si="28"/>
        <v>0</v>
      </c>
      <c r="AN236" s="2">
        <f t="shared" si="29"/>
        <v>0</v>
      </c>
    </row>
    <row r="237" spans="1:40" ht="30" hidden="1" customHeight="1" x14ac:dyDescent="0.25">
      <c r="A237" s="11"/>
      <c r="B237" s="27"/>
      <c r="C237" s="9"/>
      <c r="D237" s="6"/>
      <c r="E237" s="1"/>
      <c r="F237" s="1"/>
      <c r="G237" s="1"/>
      <c r="H237" s="19"/>
      <c r="I237" s="16"/>
      <c r="J237" s="16"/>
      <c r="K237" s="16"/>
      <c r="L237" s="16"/>
      <c r="M237" s="16"/>
      <c r="N237" s="16"/>
      <c r="O237" s="16"/>
      <c r="P237" s="37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2">
        <f t="shared" si="24"/>
        <v>0</v>
      </c>
      <c r="AJ237" s="2">
        <f t="shared" si="25"/>
        <v>0</v>
      </c>
      <c r="AK237" s="2">
        <f t="shared" si="26"/>
        <v>0</v>
      </c>
      <c r="AL237" s="2">
        <f t="shared" si="27"/>
        <v>0</v>
      </c>
      <c r="AM237" s="2">
        <f t="shared" si="28"/>
        <v>0</v>
      </c>
      <c r="AN237" s="2">
        <f t="shared" si="29"/>
        <v>0</v>
      </c>
    </row>
    <row r="238" spans="1:40" ht="30" hidden="1" customHeight="1" x14ac:dyDescent="0.25">
      <c r="A238" s="11"/>
      <c r="B238" s="27"/>
      <c r="C238" s="9"/>
      <c r="D238" s="6"/>
      <c r="E238" s="1"/>
      <c r="F238" s="1"/>
      <c r="G238" s="1"/>
      <c r="H238" s="19"/>
      <c r="I238" s="16"/>
      <c r="J238" s="16"/>
      <c r="K238" s="16"/>
      <c r="L238" s="16"/>
      <c r="M238" s="16"/>
      <c r="N238" s="16"/>
      <c r="O238" s="16"/>
      <c r="P238" s="37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2">
        <f t="shared" si="24"/>
        <v>0</v>
      </c>
      <c r="AJ238" s="2">
        <f t="shared" si="25"/>
        <v>0</v>
      </c>
      <c r="AK238" s="2">
        <f t="shared" si="26"/>
        <v>0</v>
      </c>
      <c r="AL238" s="2">
        <f t="shared" si="27"/>
        <v>0</v>
      </c>
      <c r="AM238" s="2">
        <f t="shared" si="28"/>
        <v>0</v>
      </c>
      <c r="AN238" s="2">
        <f t="shared" si="29"/>
        <v>0</v>
      </c>
    </row>
    <row r="239" spans="1:40" ht="30" hidden="1" customHeight="1" x14ac:dyDescent="0.25">
      <c r="A239" s="11"/>
      <c r="B239" s="27"/>
      <c r="C239" s="9"/>
      <c r="D239" s="6"/>
      <c r="E239" s="1"/>
      <c r="F239" s="1"/>
      <c r="G239" s="1"/>
      <c r="H239" s="19"/>
      <c r="I239" s="16"/>
      <c r="J239" s="16"/>
      <c r="K239" s="16"/>
      <c r="L239" s="16"/>
      <c r="M239" s="16"/>
      <c r="N239" s="16"/>
      <c r="O239" s="16"/>
      <c r="P239" s="37"/>
      <c r="Q239" s="16"/>
      <c r="R239" s="16"/>
      <c r="S239" s="16"/>
      <c r="T239" s="16"/>
      <c r="U239" s="16"/>
      <c r="V239" s="16"/>
      <c r="W239" s="40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2">
        <f t="shared" si="24"/>
        <v>0</v>
      </c>
      <c r="AJ239" s="2">
        <f t="shared" si="25"/>
        <v>0</v>
      </c>
      <c r="AK239" s="2">
        <f t="shared" si="26"/>
        <v>0</v>
      </c>
      <c r="AL239" s="2">
        <f t="shared" si="27"/>
        <v>0</v>
      </c>
      <c r="AM239" s="2">
        <f t="shared" si="28"/>
        <v>0</v>
      </c>
      <c r="AN239" s="2">
        <f t="shared" si="29"/>
        <v>0</v>
      </c>
    </row>
    <row r="240" spans="1:40" ht="30" hidden="1" customHeight="1" x14ac:dyDescent="0.25">
      <c r="A240" s="11"/>
      <c r="B240" s="27"/>
      <c r="C240" s="9"/>
      <c r="D240" s="6"/>
      <c r="E240" s="1"/>
      <c r="F240" s="1"/>
      <c r="G240" s="1"/>
      <c r="H240" s="19"/>
      <c r="I240" s="16"/>
      <c r="J240" s="16"/>
      <c r="K240" s="16"/>
      <c r="L240" s="16"/>
      <c r="M240" s="16"/>
      <c r="N240" s="16"/>
      <c r="O240" s="16"/>
      <c r="P240" s="19"/>
      <c r="Q240" s="16"/>
      <c r="R240" s="16"/>
      <c r="S240" s="16"/>
      <c r="T240" s="16"/>
      <c r="U240" s="16"/>
      <c r="V240" s="16"/>
      <c r="W240" s="40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2">
        <f t="shared" si="24"/>
        <v>0</v>
      </c>
      <c r="AJ240" s="2">
        <f t="shared" si="25"/>
        <v>0</v>
      </c>
      <c r="AK240" s="2">
        <f t="shared" si="26"/>
        <v>0</v>
      </c>
      <c r="AL240" s="2">
        <f t="shared" si="27"/>
        <v>0</v>
      </c>
      <c r="AM240" s="2">
        <f t="shared" si="28"/>
        <v>0</v>
      </c>
      <c r="AN240" s="2">
        <f t="shared" si="29"/>
        <v>0</v>
      </c>
    </row>
    <row r="241" spans="1:40" ht="30" hidden="1" customHeight="1" x14ac:dyDescent="0.25">
      <c r="A241" s="11"/>
      <c r="B241" s="27"/>
      <c r="C241" s="9"/>
      <c r="D241" s="6"/>
      <c r="E241" s="1"/>
      <c r="F241" s="1"/>
      <c r="G241" s="1"/>
      <c r="H241" s="19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40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2">
        <f t="shared" si="24"/>
        <v>0</v>
      </c>
      <c r="AJ241" s="2">
        <f t="shared" si="25"/>
        <v>0</v>
      </c>
      <c r="AK241" s="2">
        <f t="shared" si="26"/>
        <v>0</v>
      </c>
      <c r="AL241" s="2">
        <f t="shared" si="27"/>
        <v>0</v>
      </c>
      <c r="AM241" s="2">
        <f t="shared" si="28"/>
        <v>0</v>
      </c>
      <c r="AN241" s="2">
        <f t="shared" si="29"/>
        <v>0</v>
      </c>
    </row>
    <row r="242" spans="1:40" ht="30" hidden="1" customHeight="1" x14ac:dyDescent="0.25">
      <c r="A242" s="11"/>
      <c r="B242" s="27"/>
      <c r="C242" s="9"/>
      <c r="D242" s="6"/>
      <c r="E242" s="1"/>
      <c r="F242" s="1"/>
      <c r="G242" s="1"/>
      <c r="H242" s="19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40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2">
        <f t="shared" si="24"/>
        <v>0</v>
      </c>
      <c r="AJ242" s="2">
        <f t="shared" si="25"/>
        <v>0</v>
      </c>
      <c r="AK242" s="2">
        <f t="shared" si="26"/>
        <v>0</v>
      </c>
      <c r="AL242" s="2">
        <f t="shared" si="27"/>
        <v>0</v>
      </c>
      <c r="AM242" s="2">
        <f t="shared" si="28"/>
        <v>0</v>
      </c>
      <c r="AN242" s="2">
        <f t="shared" si="29"/>
        <v>0</v>
      </c>
    </row>
    <row r="243" spans="1:40" ht="30" hidden="1" customHeight="1" x14ac:dyDescent="0.25">
      <c r="A243" s="11"/>
      <c r="B243" s="27"/>
      <c r="C243" s="9"/>
      <c r="D243" s="6"/>
      <c r="E243" s="1"/>
      <c r="F243" s="1"/>
      <c r="G243" s="1"/>
      <c r="H243" s="19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40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2">
        <f t="shared" si="24"/>
        <v>0</v>
      </c>
      <c r="AJ243" s="2">
        <f t="shared" si="25"/>
        <v>0</v>
      </c>
      <c r="AK243" s="2">
        <f t="shared" si="26"/>
        <v>0</v>
      </c>
      <c r="AL243" s="2">
        <f t="shared" si="27"/>
        <v>0</v>
      </c>
      <c r="AM243" s="2">
        <f t="shared" si="28"/>
        <v>0</v>
      </c>
      <c r="AN243" s="2">
        <f t="shared" si="29"/>
        <v>0</v>
      </c>
    </row>
    <row r="244" spans="1:40" ht="30" hidden="1" customHeight="1" x14ac:dyDescent="0.25">
      <c r="A244" s="11"/>
      <c r="B244" s="27"/>
      <c r="C244" s="9"/>
      <c r="D244" s="6"/>
      <c r="E244" s="1"/>
      <c r="F244" s="1"/>
      <c r="G244" s="1"/>
      <c r="H244" s="1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16"/>
      <c r="AH244" s="2"/>
      <c r="AI244" s="2">
        <f t="shared" si="24"/>
        <v>0</v>
      </c>
      <c r="AJ244" s="2">
        <f t="shared" si="25"/>
        <v>0</v>
      </c>
      <c r="AK244" s="2">
        <f t="shared" si="26"/>
        <v>0</v>
      </c>
      <c r="AL244" s="2">
        <f t="shared" si="27"/>
        <v>0</v>
      </c>
      <c r="AM244" s="2">
        <f t="shared" si="28"/>
        <v>0</v>
      </c>
      <c r="AN244" s="2">
        <f t="shared" si="29"/>
        <v>0</v>
      </c>
    </row>
    <row r="245" spans="1:40" ht="30" hidden="1" customHeight="1" x14ac:dyDescent="0.25">
      <c r="A245" s="11"/>
      <c r="B245" s="27"/>
      <c r="C245" s="9"/>
      <c r="D245" s="6"/>
      <c r="E245" s="1"/>
      <c r="F245" s="1"/>
      <c r="G245" s="1"/>
      <c r="H245" s="1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16"/>
      <c r="AH245" s="2"/>
      <c r="AI245" s="2">
        <f t="shared" si="24"/>
        <v>0</v>
      </c>
      <c r="AJ245" s="2">
        <f t="shared" si="25"/>
        <v>0</v>
      </c>
      <c r="AK245" s="2">
        <f t="shared" si="26"/>
        <v>0</v>
      </c>
      <c r="AL245" s="2">
        <f t="shared" si="27"/>
        <v>0</v>
      </c>
      <c r="AM245" s="2">
        <f t="shared" si="28"/>
        <v>0</v>
      </c>
      <c r="AN245" s="2">
        <f t="shared" si="29"/>
        <v>0</v>
      </c>
    </row>
    <row r="246" spans="1:40" ht="30" hidden="1" customHeight="1" x14ac:dyDescent="0.25">
      <c r="A246" s="11"/>
      <c r="B246" s="27"/>
      <c r="C246" s="9"/>
      <c r="D246" s="6"/>
      <c r="E246" s="1"/>
      <c r="F246" s="1"/>
      <c r="G246" s="1"/>
      <c r="H246" s="1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16"/>
      <c r="AH246" s="2"/>
      <c r="AI246" s="2">
        <f t="shared" si="24"/>
        <v>0</v>
      </c>
      <c r="AJ246" s="2">
        <f t="shared" si="25"/>
        <v>0</v>
      </c>
      <c r="AK246" s="2">
        <f t="shared" si="26"/>
        <v>0</v>
      </c>
      <c r="AL246" s="2">
        <f t="shared" si="27"/>
        <v>0</v>
      </c>
      <c r="AM246" s="2">
        <f t="shared" si="28"/>
        <v>0</v>
      </c>
      <c r="AN246" s="2">
        <f t="shared" si="29"/>
        <v>0</v>
      </c>
    </row>
    <row r="247" spans="1:40" ht="30" hidden="1" customHeight="1" x14ac:dyDescent="0.25">
      <c r="A247" s="11"/>
      <c r="B247" s="27"/>
      <c r="C247" s="9"/>
      <c r="D247" s="6"/>
      <c r="E247" s="1"/>
      <c r="F247" s="1"/>
      <c r="G247" s="1"/>
      <c r="H247" s="1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16"/>
      <c r="AH247" s="2"/>
      <c r="AI247" s="2">
        <f t="shared" si="24"/>
        <v>0</v>
      </c>
      <c r="AJ247" s="2">
        <f t="shared" si="25"/>
        <v>0</v>
      </c>
      <c r="AK247" s="2">
        <f t="shared" si="26"/>
        <v>0</v>
      </c>
      <c r="AL247" s="2">
        <f t="shared" si="27"/>
        <v>0</v>
      </c>
      <c r="AM247" s="2">
        <f t="shared" si="28"/>
        <v>0</v>
      </c>
      <c r="AN247" s="2">
        <f t="shared" si="29"/>
        <v>0</v>
      </c>
    </row>
    <row r="248" spans="1:40" ht="30" hidden="1" customHeight="1" x14ac:dyDescent="0.25">
      <c r="A248" s="11"/>
      <c r="B248" s="27"/>
      <c r="C248" s="9"/>
      <c r="D248" s="6"/>
      <c r="E248" s="1"/>
      <c r="F248" s="1"/>
      <c r="G248" s="1"/>
      <c r="H248" s="1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16"/>
      <c r="AH248" s="2"/>
      <c r="AI248" s="2">
        <f t="shared" si="24"/>
        <v>0</v>
      </c>
      <c r="AJ248" s="2">
        <f t="shared" si="25"/>
        <v>0</v>
      </c>
      <c r="AK248" s="2">
        <f t="shared" si="26"/>
        <v>0</v>
      </c>
      <c r="AL248" s="2">
        <f t="shared" si="27"/>
        <v>0</v>
      </c>
      <c r="AM248" s="2">
        <f t="shared" si="28"/>
        <v>0</v>
      </c>
      <c r="AN248" s="2">
        <f t="shared" si="29"/>
        <v>0</v>
      </c>
    </row>
    <row r="249" spans="1:40" ht="30" hidden="1" customHeight="1" x14ac:dyDescent="0.25">
      <c r="A249" s="11"/>
      <c r="B249" s="27"/>
      <c r="C249" s="9"/>
      <c r="D249" s="6"/>
      <c r="E249" s="1"/>
      <c r="F249" s="1"/>
      <c r="G249" s="1"/>
      <c r="H249" s="1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16"/>
      <c r="AH249" s="2"/>
      <c r="AI249" s="2">
        <f t="shared" si="24"/>
        <v>0</v>
      </c>
      <c r="AJ249" s="2">
        <f t="shared" si="25"/>
        <v>0</v>
      </c>
      <c r="AK249" s="2">
        <f t="shared" si="26"/>
        <v>0</v>
      </c>
      <c r="AL249" s="2">
        <f t="shared" si="27"/>
        <v>0</v>
      </c>
      <c r="AM249" s="2">
        <f t="shared" si="28"/>
        <v>0</v>
      </c>
      <c r="AN249" s="2">
        <f t="shared" si="29"/>
        <v>0</v>
      </c>
    </row>
    <row r="250" spans="1:40" ht="30" hidden="1" customHeight="1" x14ac:dyDescent="0.25">
      <c r="A250" s="11"/>
      <c r="B250" s="27"/>
      <c r="C250" s="9"/>
      <c r="D250" s="6"/>
      <c r="E250" s="1"/>
      <c r="F250" s="1"/>
      <c r="G250" s="1"/>
      <c r="H250" s="1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16"/>
      <c r="AH250" s="2"/>
      <c r="AI250" s="2">
        <f t="shared" si="24"/>
        <v>0</v>
      </c>
      <c r="AJ250" s="2">
        <f t="shared" si="25"/>
        <v>0</v>
      </c>
      <c r="AK250" s="2">
        <f t="shared" si="26"/>
        <v>0</v>
      </c>
      <c r="AL250" s="2">
        <f t="shared" si="27"/>
        <v>0</v>
      </c>
      <c r="AM250" s="2">
        <f t="shared" si="28"/>
        <v>0</v>
      </c>
      <c r="AN250" s="2">
        <f t="shared" si="29"/>
        <v>0</v>
      </c>
    </row>
    <row r="251" spans="1:40" ht="30" hidden="1" customHeight="1" x14ac:dyDescent="0.25">
      <c r="A251" s="11"/>
      <c r="B251" s="27"/>
      <c r="C251" s="9"/>
      <c r="D251" s="6"/>
      <c r="E251" s="1"/>
      <c r="F251" s="1"/>
      <c r="G251" s="1"/>
      <c r="H251" s="1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16"/>
      <c r="AH251" s="2"/>
      <c r="AI251" s="2">
        <f t="shared" si="24"/>
        <v>0</v>
      </c>
      <c r="AJ251" s="2">
        <f t="shared" si="25"/>
        <v>0</v>
      </c>
      <c r="AK251" s="2">
        <f t="shared" si="26"/>
        <v>0</v>
      </c>
      <c r="AL251" s="2">
        <f t="shared" si="27"/>
        <v>0</v>
      </c>
      <c r="AM251" s="2">
        <f t="shared" si="28"/>
        <v>0</v>
      </c>
      <c r="AN251" s="2">
        <f t="shared" si="29"/>
        <v>0</v>
      </c>
    </row>
    <row r="252" spans="1:40" ht="30" hidden="1" customHeight="1" x14ac:dyDescent="0.25">
      <c r="A252" s="11"/>
      <c r="B252" s="27"/>
      <c r="C252" s="9"/>
      <c r="D252" s="6"/>
      <c r="E252" s="1"/>
      <c r="F252" s="1"/>
      <c r="G252" s="1"/>
      <c r="H252" s="1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16"/>
      <c r="AH252" s="2"/>
      <c r="AI252" s="2">
        <f t="shared" si="24"/>
        <v>0</v>
      </c>
      <c r="AJ252" s="2">
        <f t="shared" si="25"/>
        <v>0</v>
      </c>
      <c r="AK252" s="2">
        <f t="shared" si="26"/>
        <v>0</v>
      </c>
      <c r="AL252" s="2">
        <f t="shared" si="27"/>
        <v>0</v>
      </c>
      <c r="AM252" s="2">
        <f t="shared" si="28"/>
        <v>0</v>
      </c>
      <c r="AN252" s="2">
        <f t="shared" si="29"/>
        <v>0</v>
      </c>
    </row>
    <row r="253" spans="1:40" ht="30" hidden="1" customHeight="1" x14ac:dyDescent="0.25">
      <c r="A253" s="11"/>
      <c r="B253" s="27"/>
      <c r="C253" s="9"/>
      <c r="D253" s="6"/>
      <c r="E253" s="1"/>
      <c r="F253" s="1"/>
      <c r="G253" s="1"/>
      <c r="H253" s="1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16"/>
      <c r="AH253" s="2"/>
      <c r="AI253" s="2">
        <f t="shared" si="24"/>
        <v>0</v>
      </c>
      <c r="AJ253" s="2">
        <f t="shared" si="25"/>
        <v>0</v>
      </c>
      <c r="AK253" s="2">
        <f t="shared" si="26"/>
        <v>0</v>
      </c>
      <c r="AL253" s="2">
        <f t="shared" si="27"/>
        <v>0</v>
      </c>
      <c r="AM253" s="2">
        <f t="shared" si="28"/>
        <v>0</v>
      </c>
      <c r="AN253" s="2">
        <f t="shared" si="29"/>
        <v>0</v>
      </c>
    </row>
    <row r="254" spans="1:40" ht="30" hidden="1" customHeight="1" x14ac:dyDescent="0.25">
      <c r="A254" s="11"/>
      <c r="B254" s="27"/>
      <c r="C254" s="9"/>
      <c r="D254" s="6"/>
      <c r="E254" s="1"/>
      <c r="F254" s="1"/>
      <c r="G254" s="1"/>
      <c r="H254" s="1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16"/>
      <c r="AH254" s="2"/>
      <c r="AI254" s="2">
        <f t="shared" si="24"/>
        <v>0</v>
      </c>
      <c r="AJ254" s="2">
        <f t="shared" si="25"/>
        <v>0</v>
      </c>
      <c r="AK254" s="2">
        <f t="shared" si="26"/>
        <v>0</v>
      </c>
      <c r="AL254" s="2">
        <f t="shared" si="27"/>
        <v>0</v>
      </c>
      <c r="AM254" s="2">
        <f t="shared" si="28"/>
        <v>0</v>
      </c>
      <c r="AN254" s="2">
        <f t="shared" si="29"/>
        <v>0</v>
      </c>
    </row>
    <row r="255" spans="1:40" ht="30" hidden="1" customHeight="1" x14ac:dyDescent="0.25">
      <c r="A255" s="11"/>
      <c r="B255" s="27"/>
      <c r="C255" s="9"/>
      <c r="D255" s="6"/>
      <c r="E255" s="1"/>
      <c r="F255" s="1"/>
      <c r="G255" s="1"/>
      <c r="H255" s="1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16"/>
      <c r="AH255" s="2"/>
      <c r="AI255" s="2">
        <f t="shared" si="24"/>
        <v>0</v>
      </c>
      <c r="AJ255" s="2">
        <f t="shared" si="25"/>
        <v>0</v>
      </c>
      <c r="AK255" s="2">
        <f t="shared" si="26"/>
        <v>0</v>
      </c>
      <c r="AL255" s="2">
        <f t="shared" si="27"/>
        <v>0</v>
      </c>
      <c r="AM255" s="2">
        <f t="shared" si="28"/>
        <v>0</v>
      </c>
      <c r="AN255" s="2">
        <f t="shared" si="29"/>
        <v>0</v>
      </c>
    </row>
    <row r="256" spans="1:40" ht="30" hidden="1" customHeight="1" x14ac:dyDescent="0.25">
      <c r="A256" s="11"/>
      <c r="B256" s="27"/>
      <c r="C256" s="9"/>
      <c r="D256" s="6"/>
      <c r="E256" s="1"/>
      <c r="F256" s="1"/>
      <c r="G256" s="1"/>
      <c r="H256" s="1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16"/>
      <c r="AH256" s="2"/>
      <c r="AI256" s="2">
        <f t="shared" si="24"/>
        <v>0</v>
      </c>
      <c r="AJ256" s="2">
        <f t="shared" si="25"/>
        <v>0</v>
      </c>
      <c r="AK256" s="2">
        <f t="shared" si="26"/>
        <v>0</v>
      </c>
      <c r="AL256" s="2">
        <f t="shared" si="27"/>
        <v>0</v>
      </c>
      <c r="AM256" s="2">
        <f t="shared" si="28"/>
        <v>0</v>
      </c>
      <c r="AN256" s="2">
        <f t="shared" si="29"/>
        <v>0</v>
      </c>
    </row>
    <row r="257" spans="1:40" ht="30" hidden="1" customHeight="1" x14ac:dyDescent="0.25">
      <c r="A257" s="11"/>
      <c r="B257" s="27"/>
      <c r="C257" s="9"/>
      <c r="D257" s="6"/>
      <c r="E257" s="1"/>
      <c r="F257" s="1"/>
      <c r="G257" s="1"/>
      <c r="H257" s="1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16"/>
      <c r="AH257" s="2"/>
      <c r="AI257" s="2">
        <f t="shared" si="24"/>
        <v>0</v>
      </c>
      <c r="AJ257" s="2">
        <f t="shared" si="25"/>
        <v>0</v>
      </c>
      <c r="AK257" s="2">
        <f t="shared" si="26"/>
        <v>0</v>
      </c>
      <c r="AL257" s="2">
        <f t="shared" si="27"/>
        <v>0</v>
      </c>
      <c r="AM257" s="2">
        <f t="shared" si="28"/>
        <v>0</v>
      </c>
      <c r="AN257" s="2">
        <f t="shared" si="29"/>
        <v>0</v>
      </c>
    </row>
    <row r="258" spans="1:40" ht="30" hidden="1" customHeight="1" x14ac:dyDescent="0.25">
      <c r="A258" s="11"/>
      <c r="B258" s="27"/>
      <c r="C258" s="9"/>
      <c r="D258" s="6"/>
      <c r="E258" s="1"/>
      <c r="F258" s="1"/>
      <c r="G258" s="1"/>
      <c r="H258" s="1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16"/>
      <c r="AH258" s="2"/>
      <c r="AI258" s="2">
        <f t="shared" si="24"/>
        <v>0</v>
      </c>
      <c r="AJ258" s="2">
        <f t="shared" si="25"/>
        <v>0</v>
      </c>
      <c r="AK258" s="2">
        <f t="shared" si="26"/>
        <v>0</v>
      </c>
      <c r="AL258" s="2">
        <f t="shared" si="27"/>
        <v>0</v>
      </c>
      <c r="AM258" s="2">
        <f t="shared" si="28"/>
        <v>0</v>
      </c>
      <c r="AN258" s="2">
        <f t="shared" si="29"/>
        <v>0</v>
      </c>
    </row>
    <row r="259" spans="1:40" ht="30" hidden="1" customHeight="1" x14ac:dyDescent="0.25">
      <c r="A259" s="11"/>
      <c r="B259" s="27"/>
      <c r="C259" s="9"/>
      <c r="D259" s="6"/>
      <c r="E259" s="1"/>
      <c r="F259" s="1"/>
      <c r="G259" s="1"/>
      <c r="H259" s="1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16"/>
      <c r="AH259" s="2"/>
      <c r="AI259" s="2">
        <f t="shared" si="24"/>
        <v>0</v>
      </c>
      <c r="AJ259" s="2">
        <f t="shared" si="25"/>
        <v>0</v>
      </c>
      <c r="AK259" s="2">
        <f t="shared" si="26"/>
        <v>0</v>
      </c>
      <c r="AL259" s="2">
        <f t="shared" si="27"/>
        <v>0</v>
      </c>
      <c r="AM259" s="2">
        <f t="shared" si="28"/>
        <v>0</v>
      </c>
      <c r="AN259" s="2">
        <f t="shared" si="29"/>
        <v>0</v>
      </c>
    </row>
    <row r="260" spans="1:40" ht="30" hidden="1" customHeight="1" x14ac:dyDescent="0.25">
      <c r="A260" s="11"/>
      <c r="B260" s="27"/>
      <c r="C260" s="9"/>
      <c r="D260" s="6"/>
      <c r="E260" s="1"/>
      <c r="F260" s="1"/>
      <c r="G260" s="1"/>
      <c r="H260" s="1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16"/>
      <c r="AH260" s="2"/>
      <c r="AI260" s="2">
        <f t="shared" si="24"/>
        <v>0</v>
      </c>
      <c r="AJ260" s="2">
        <f t="shared" si="25"/>
        <v>0</v>
      </c>
      <c r="AK260" s="2">
        <f t="shared" si="26"/>
        <v>0</v>
      </c>
      <c r="AL260" s="2">
        <f t="shared" si="27"/>
        <v>0</v>
      </c>
      <c r="AM260" s="2">
        <f t="shared" si="28"/>
        <v>0</v>
      </c>
      <c r="AN260" s="2">
        <f t="shared" si="29"/>
        <v>0</v>
      </c>
    </row>
    <row r="261" spans="1:40" ht="30" hidden="1" customHeight="1" x14ac:dyDescent="0.25">
      <c r="A261" s="11"/>
      <c r="B261" s="27"/>
      <c r="C261" s="9"/>
      <c r="D261" s="6"/>
      <c r="E261" s="1"/>
      <c r="F261" s="1"/>
      <c r="G261" s="1"/>
      <c r="H261" s="1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16"/>
      <c r="AH261" s="2"/>
      <c r="AI261" s="2">
        <f t="shared" si="24"/>
        <v>0</v>
      </c>
      <c r="AJ261" s="2">
        <f t="shared" si="25"/>
        <v>0</v>
      </c>
      <c r="AK261" s="2">
        <f t="shared" si="26"/>
        <v>0</v>
      </c>
      <c r="AL261" s="2">
        <f t="shared" si="27"/>
        <v>0</v>
      </c>
      <c r="AM261" s="2">
        <f t="shared" si="28"/>
        <v>0</v>
      </c>
      <c r="AN261" s="2">
        <f t="shared" si="29"/>
        <v>0</v>
      </c>
    </row>
    <row r="262" spans="1:40" ht="30" hidden="1" customHeight="1" x14ac:dyDescent="0.25">
      <c r="A262" s="11"/>
      <c r="B262" s="27"/>
      <c r="C262" s="9"/>
      <c r="D262" s="6"/>
      <c r="E262" s="1"/>
      <c r="F262" s="1"/>
      <c r="G262" s="1"/>
      <c r="H262" s="1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16"/>
      <c r="AH262" s="2"/>
      <c r="AI262" s="2">
        <f t="shared" si="24"/>
        <v>0</v>
      </c>
      <c r="AJ262" s="2">
        <f t="shared" si="25"/>
        <v>0</v>
      </c>
      <c r="AK262" s="2">
        <f t="shared" si="26"/>
        <v>0</v>
      </c>
      <c r="AL262" s="2">
        <f t="shared" si="27"/>
        <v>0</v>
      </c>
      <c r="AM262" s="2">
        <f t="shared" si="28"/>
        <v>0</v>
      </c>
      <c r="AN262" s="2">
        <f t="shared" si="29"/>
        <v>0</v>
      </c>
    </row>
    <row r="263" spans="1:40" ht="30" hidden="1" customHeight="1" x14ac:dyDescent="0.25">
      <c r="A263" s="11"/>
      <c r="B263" s="27"/>
      <c r="C263" s="9"/>
      <c r="D263" s="6"/>
      <c r="E263" s="1"/>
      <c r="F263" s="1"/>
      <c r="G263" s="1"/>
      <c r="H263" s="1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16"/>
      <c r="AH263" s="2"/>
      <c r="AI263" s="2">
        <f t="shared" si="24"/>
        <v>0</v>
      </c>
      <c r="AJ263" s="2">
        <f t="shared" si="25"/>
        <v>0</v>
      </c>
      <c r="AK263" s="2">
        <f t="shared" si="26"/>
        <v>0</v>
      </c>
      <c r="AL263" s="2">
        <f t="shared" si="27"/>
        <v>0</v>
      </c>
      <c r="AM263" s="2">
        <f t="shared" si="28"/>
        <v>0</v>
      </c>
      <c r="AN263" s="2">
        <f t="shared" si="29"/>
        <v>0</v>
      </c>
    </row>
    <row r="264" spans="1:40" ht="30" hidden="1" customHeight="1" x14ac:dyDescent="0.25">
      <c r="A264" s="11"/>
      <c r="B264" s="27"/>
      <c r="C264" s="9"/>
      <c r="D264" s="6"/>
      <c r="E264" s="1"/>
      <c r="F264" s="1"/>
      <c r="G264" s="1"/>
      <c r="H264" s="1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16"/>
      <c r="AH264" s="2"/>
      <c r="AI264" s="2">
        <f t="shared" ref="AI264:AI327" si="30">H264-AG264+AH264</f>
        <v>0</v>
      </c>
      <c r="AJ264" s="2">
        <f t="shared" ref="AJ264:AJ327" si="31">SUM(I264:T264)</f>
        <v>0</v>
      </c>
      <c r="AK264" s="2">
        <f t="shared" ref="AK264:AK327" si="32">SUM(U264:AF264)</f>
        <v>0</v>
      </c>
      <c r="AL264" s="2">
        <f t="shared" ref="AL264:AL305" si="33">(AJ264-AK264)+(AI264-AJ264)</f>
        <v>0</v>
      </c>
      <c r="AM264" s="2">
        <f t="shared" ref="AM264:AM305" si="34">AJ264-AK264</f>
        <v>0</v>
      </c>
      <c r="AN264" s="2">
        <f t="shared" ref="AN264:AN305" si="35">AI264-AJ264</f>
        <v>0</v>
      </c>
    </row>
    <row r="265" spans="1:40" ht="30" hidden="1" customHeight="1" x14ac:dyDescent="0.25">
      <c r="A265" s="11"/>
      <c r="B265" s="27"/>
      <c r="C265" s="9"/>
      <c r="D265" s="6"/>
      <c r="E265" s="1"/>
      <c r="F265" s="1"/>
      <c r="G265" s="1"/>
      <c r="H265" s="1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16"/>
      <c r="AH265" s="2"/>
      <c r="AI265" s="2">
        <f t="shared" si="30"/>
        <v>0</v>
      </c>
      <c r="AJ265" s="2">
        <f t="shared" si="31"/>
        <v>0</v>
      </c>
      <c r="AK265" s="2">
        <f t="shared" si="32"/>
        <v>0</v>
      </c>
      <c r="AL265" s="2">
        <f t="shared" si="33"/>
        <v>0</v>
      </c>
      <c r="AM265" s="2">
        <f t="shared" si="34"/>
        <v>0</v>
      </c>
      <c r="AN265" s="2">
        <f t="shared" si="35"/>
        <v>0</v>
      </c>
    </row>
    <row r="266" spans="1:40" ht="30" hidden="1" customHeight="1" x14ac:dyDescent="0.25">
      <c r="A266" s="11"/>
      <c r="B266" s="27"/>
      <c r="C266" s="9"/>
      <c r="D266" s="6"/>
      <c r="E266" s="1"/>
      <c r="F266" s="1"/>
      <c r="G266" s="1"/>
      <c r="H266" s="1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16"/>
      <c r="AH266" s="2"/>
      <c r="AI266" s="2">
        <f t="shared" si="30"/>
        <v>0</v>
      </c>
      <c r="AJ266" s="2">
        <f t="shared" si="31"/>
        <v>0</v>
      </c>
      <c r="AK266" s="2">
        <f t="shared" si="32"/>
        <v>0</v>
      </c>
      <c r="AL266" s="2">
        <f t="shared" si="33"/>
        <v>0</v>
      </c>
      <c r="AM266" s="2">
        <f t="shared" si="34"/>
        <v>0</v>
      </c>
      <c r="AN266" s="2">
        <f t="shared" si="35"/>
        <v>0</v>
      </c>
    </row>
    <row r="267" spans="1:40" ht="30" hidden="1" customHeight="1" x14ac:dyDescent="0.25">
      <c r="A267" s="11"/>
      <c r="B267" s="27"/>
      <c r="C267" s="9"/>
      <c r="D267" s="6"/>
      <c r="E267" s="1"/>
      <c r="F267" s="1"/>
      <c r="G267" s="1"/>
      <c r="H267" s="1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16"/>
      <c r="AH267" s="2"/>
      <c r="AI267" s="2">
        <f t="shared" si="30"/>
        <v>0</v>
      </c>
      <c r="AJ267" s="2">
        <f t="shared" si="31"/>
        <v>0</v>
      </c>
      <c r="AK267" s="2">
        <f t="shared" si="32"/>
        <v>0</v>
      </c>
      <c r="AL267" s="2">
        <f t="shared" si="33"/>
        <v>0</v>
      </c>
      <c r="AM267" s="2">
        <f t="shared" si="34"/>
        <v>0</v>
      </c>
      <c r="AN267" s="2">
        <f t="shared" si="35"/>
        <v>0</v>
      </c>
    </row>
    <row r="268" spans="1:40" ht="30" hidden="1" customHeight="1" x14ac:dyDescent="0.25">
      <c r="A268" s="11"/>
      <c r="B268" s="27"/>
      <c r="C268" s="9"/>
      <c r="D268" s="6"/>
      <c r="E268" s="1"/>
      <c r="F268" s="1"/>
      <c r="G268" s="1"/>
      <c r="H268" s="1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16"/>
      <c r="AH268" s="2"/>
      <c r="AI268" s="2">
        <f t="shared" si="30"/>
        <v>0</v>
      </c>
      <c r="AJ268" s="2">
        <f t="shared" si="31"/>
        <v>0</v>
      </c>
      <c r="AK268" s="2">
        <f t="shared" si="32"/>
        <v>0</v>
      </c>
      <c r="AL268" s="2">
        <f t="shared" si="33"/>
        <v>0</v>
      </c>
      <c r="AM268" s="2">
        <f t="shared" si="34"/>
        <v>0</v>
      </c>
      <c r="AN268" s="2">
        <f t="shared" si="35"/>
        <v>0</v>
      </c>
    </row>
    <row r="269" spans="1:40" ht="30" hidden="1" customHeight="1" x14ac:dyDescent="0.25">
      <c r="A269" s="11"/>
      <c r="B269" s="27"/>
      <c r="C269" s="9"/>
      <c r="D269" s="6"/>
      <c r="E269" s="1"/>
      <c r="F269" s="1"/>
      <c r="G269" s="1"/>
      <c r="H269" s="1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16"/>
      <c r="AH269" s="2"/>
      <c r="AI269" s="2">
        <f t="shared" si="30"/>
        <v>0</v>
      </c>
      <c r="AJ269" s="2">
        <f t="shared" si="31"/>
        <v>0</v>
      </c>
      <c r="AK269" s="2">
        <f t="shared" si="32"/>
        <v>0</v>
      </c>
      <c r="AL269" s="2">
        <f t="shared" si="33"/>
        <v>0</v>
      </c>
      <c r="AM269" s="2">
        <f t="shared" si="34"/>
        <v>0</v>
      </c>
      <c r="AN269" s="2">
        <f t="shared" si="35"/>
        <v>0</v>
      </c>
    </row>
    <row r="270" spans="1:40" ht="30" hidden="1" customHeight="1" x14ac:dyDescent="0.25">
      <c r="A270" s="11"/>
      <c r="B270" s="27"/>
      <c r="C270" s="9"/>
      <c r="D270" s="6"/>
      <c r="E270" s="1"/>
      <c r="F270" s="1"/>
      <c r="G270" s="1"/>
      <c r="H270" s="1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16"/>
      <c r="AH270" s="2"/>
      <c r="AI270" s="2">
        <f t="shared" si="30"/>
        <v>0</v>
      </c>
      <c r="AJ270" s="2">
        <f t="shared" si="31"/>
        <v>0</v>
      </c>
      <c r="AK270" s="2">
        <f t="shared" si="32"/>
        <v>0</v>
      </c>
      <c r="AL270" s="2">
        <f t="shared" si="33"/>
        <v>0</v>
      </c>
      <c r="AM270" s="2">
        <f t="shared" si="34"/>
        <v>0</v>
      </c>
      <c r="AN270" s="2">
        <f t="shared" si="35"/>
        <v>0</v>
      </c>
    </row>
    <row r="271" spans="1:40" ht="30" hidden="1" customHeight="1" x14ac:dyDescent="0.25">
      <c r="A271" s="11"/>
      <c r="B271" s="27"/>
      <c r="C271" s="9"/>
      <c r="D271" s="6"/>
      <c r="E271" s="1"/>
      <c r="F271" s="1"/>
      <c r="G271" s="1"/>
      <c r="H271" s="1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16"/>
      <c r="AH271" s="2"/>
      <c r="AI271" s="2">
        <f t="shared" si="30"/>
        <v>0</v>
      </c>
      <c r="AJ271" s="2">
        <f t="shared" si="31"/>
        <v>0</v>
      </c>
      <c r="AK271" s="2">
        <f t="shared" si="32"/>
        <v>0</v>
      </c>
      <c r="AL271" s="2">
        <f t="shared" si="33"/>
        <v>0</v>
      </c>
      <c r="AM271" s="2">
        <f t="shared" si="34"/>
        <v>0</v>
      </c>
      <c r="AN271" s="2">
        <f t="shared" si="35"/>
        <v>0</v>
      </c>
    </row>
    <row r="272" spans="1:40" ht="30" hidden="1" customHeight="1" x14ac:dyDescent="0.25">
      <c r="A272" s="11"/>
      <c r="B272" s="27"/>
      <c r="C272" s="9"/>
      <c r="D272" s="6"/>
      <c r="E272" s="1"/>
      <c r="F272" s="1"/>
      <c r="G272" s="1"/>
      <c r="H272" s="1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16"/>
      <c r="AH272" s="2"/>
      <c r="AI272" s="2">
        <f t="shared" si="30"/>
        <v>0</v>
      </c>
      <c r="AJ272" s="2">
        <f t="shared" si="31"/>
        <v>0</v>
      </c>
      <c r="AK272" s="2">
        <f t="shared" si="32"/>
        <v>0</v>
      </c>
      <c r="AL272" s="2">
        <f t="shared" si="33"/>
        <v>0</v>
      </c>
      <c r="AM272" s="2">
        <f t="shared" si="34"/>
        <v>0</v>
      </c>
      <c r="AN272" s="2">
        <f t="shared" si="35"/>
        <v>0</v>
      </c>
    </row>
    <row r="273" spans="1:40" ht="30" hidden="1" customHeight="1" x14ac:dyDescent="0.25">
      <c r="A273" s="11"/>
      <c r="B273" s="27"/>
      <c r="C273" s="9"/>
      <c r="D273" s="6"/>
      <c r="E273" s="1"/>
      <c r="F273" s="1"/>
      <c r="G273" s="1"/>
      <c r="H273" s="1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16"/>
      <c r="AH273" s="2"/>
      <c r="AI273" s="2">
        <f t="shared" si="30"/>
        <v>0</v>
      </c>
      <c r="AJ273" s="2">
        <f t="shared" si="31"/>
        <v>0</v>
      </c>
      <c r="AK273" s="2">
        <f t="shared" si="32"/>
        <v>0</v>
      </c>
      <c r="AL273" s="2">
        <f t="shared" si="33"/>
        <v>0</v>
      </c>
      <c r="AM273" s="2">
        <f t="shared" si="34"/>
        <v>0</v>
      </c>
      <c r="AN273" s="2">
        <f t="shared" si="35"/>
        <v>0</v>
      </c>
    </row>
    <row r="274" spans="1:40" ht="30" hidden="1" customHeight="1" x14ac:dyDescent="0.25">
      <c r="A274" s="11"/>
      <c r="B274" s="27"/>
      <c r="C274" s="9"/>
      <c r="D274" s="6"/>
      <c r="E274" s="1"/>
      <c r="F274" s="1"/>
      <c r="G274" s="1"/>
      <c r="H274" s="1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16"/>
      <c r="AH274" s="2"/>
      <c r="AI274" s="2">
        <f t="shared" si="30"/>
        <v>0</v>
      </c>
      <c r="AJ274" s="2">
        <f t="shared" si="31"/>
        <v>0</v>
      </c>
      <c r="AK274" s="2">
        <f t="shared" si="32"/>
        <v>0</v>
      </c>
      <c r="AL274" s="2">
        <f t="shared" si="33"/>
        <v>0</v>
      </c>
      <c r="AM274" s="2">
        <f t="shared" si="34"/>
        <v>0</v>
      </c>
      <c r="AN274" s="2">
        <f t="shared" si="35"/>
        <v>0</v>
      </c>
    </row>
    <row r="275" spans="1:40" ht="30" hidden="1" customHeight="1" x14ac:dyDescent="0.25">
      <c r="A275" s="11"/>
      <c r="B275" s="27"/>
      <c r="C275" s="9"/>
      <c r="D275" s="6"/>
      <c r="E275" s="1"/>
      <c r="F275" s="1"/>
      <c r="G275" s="1"/>
      <c r="H275" s="1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16"/>
      <c r="AH275" s="2"/>
      <c r="AI275" s="2">
        <f t="shared" si="30"/>
        <v>0</v>
      </c>
      <c r="AJ275" s="2">
        <f t="shared" si="31"/>
        <v>0</v>
      </c>
      <c r="AK275" s="2">
        <f t="shared" si="32"/>
        <v>0</v>
      </c>
      <c r="AL275" s="2">
        <f t="shared" si="33"/>
        <v>0</v>
      </c>
      <c r="AM275" s="2">
        <f t="shared" si="34"/>
        <v>0</v>
      </c>
      <c r="AN275" s="2">
        <f t="shared" si="35"/>
        <v>0</v>
      </c>
    </row>
    <row r="276" spans="1:40" ht="30" hidden="1" customHeight="1" x14ac:dyDescent="0.25">
      <c r="A276" s="11"/>
      <c r="B276" s="27"/>
      <c r="C276" s="9"/>
      <c r="D276" s="6"/>
      <c r="E276" s="1"/>
      <c r="F276" s="1"/>
      <c r="G276" s="1"/>
      <c r="H276" s="1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16"/>
      <c r="AH276" s="2"/>
      <c r="AI276" s="2">
        <f t="shared" si="30"/>
        <v>0</v>
      </c>
      <c r="AJ276" s="2">
        <f t="shared" si="31"/>
        <v>0</v>
      </c>
      <c r="AK276" s="2">
        <f t="shared" si="32"/>
        <v>0</v>
      </c>
      <c r="AL276" s="2">
        <f t="shared" si="33"/>
        <v>0</v>
      </c>
      <c r="AM276" s="2">
        <f t="shared" si="34"/>
        <v>0</v>
      </c>
      <c r="AN276" s="2">
        <f t="shared" si="35"/>
        <v>0</v>
      </c>
    </row>
    <row r="277" spans="1:40" ht="30" hidden="1" customHeight="1" x14ac:dyDescent="0.25">
      <c r="A277" s="11"/>
      <c r="B277" s="27"/>
      <c r="C277" s="9"/>
      <c r="D277" s="6"/>
      <c r="E277" s="1"/>
      <c r="F277" s="1"/>
      <c r="G277" s="1"/>
      <c r="H277" s="1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16"/>
      <c r="AH277" s="2"/>
      <c r="AI277" s="2">
        <f t="shared" si="30"/>
        <v>0</v>
      </c>
      <c r="AJ277" s="2">
        <f t="shared" si="31"/>
        <v>0</v>
      </c>
      <c r="AK277" s="2">
        <f t="shared" si="32"/>
        <v>0</v>
      </c>
      <c r="AL277" s="2">
        <f t="shared" si="33"/>
        <v>0</v>
      </c>
      <c r="AM277" s="2">
        <f t="shared" si="34"/>
        <v>0</v>
      </c>
      <c r="AN277" s="2">
        <f t="shared" si="35"/>
        <v>0</v>
      </c>
    </row>
    <row r="278" spans="1:40" ht="30" hidden="1" customHeight="1" x14ac:dyDescent="0.25">
      <c r="A278" s="11"/>
      <c r="B278" s="27"/>
      <c r="C278" s="9"/>
      <c r="D278" s="6"/>
      <c r="E278" s="1"/>
      <c r="F278" s="1"/>
      <c r="G278" s="1"/>
      <c r="H278" s="1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16"/>
      <c r="AH278" s="2"/>
      <c r="AI278" s="2">
        <f t="shared" si="30"/>
        <v>0</v>
      </c>
      <c r="AJ278" s="2">
        <f t="shared" si="31"/>
        <v>0</v>
      </c>
      <c r="AK278" s="2">
        <f t="shared" si="32"/>
        <v>0</v>
      </c>
      <c r="AL278" s="2">
        <f t="shared" si="33"/>
        <v>0</v>
      </c>
      <c r="AM278" s="2">
        <f t="shared" si="34"/>
        <v>0</v>
      </c>
      <c r="AN278" s="2">
        <f t="shared" si="35"/>
        <v>0</v>
      </c>
    </row>
    <row r="279" spans="1:40" ht="30" hidden="1" customHeight="1" x14ac:dyDescent="0.25">
      <c r="A279" s="11"/>
      <c r="B279" s="27"/>
      <c r="C279" s="9"/>
      <c r="D279" s="6"/>
      <c r="E279" s="1"/>
      <c r="F279" s="1"/>
      <c r="G279" s="1"/>
      <c r="H279" s="1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16"/>
      <c r="AH279" s="2"/>
      <c r="AI279" s="2">
        <f t="shared" si="30"/>
        <v>0</v>
      </c>
      <c r="AJ279" s="2">
        <f t="shared" si="31"/>
        <v>0</v>
      </c>
      <c r="AK279" s="2">
        <f t="shared" si="32"/>
        <v>0</v>
      </c>
      <c r="AL279" s="2">
        <f t="shared" si="33"/>
        <v>0</v>
      </c>
      <c r="AM279" s="2">
        <f t="shared" si="34"/>
        <v>0</v>
      </c>
      <c r="AN279" s="2">
        <f t="shared" si="35"/>
        <v>0</v>
      </c>
    </row>
    <row r="280" spans="1:40" ht="30" hidden="1" customHeight="1" x14ac:dyDescent="0.25">
      <c r="A280" s="11"/>
      <c r="B280" s="27"/>
      <c r="C280" s="9"/>
      <c r="D280" s="6"/>
      <c r="E280" s="1"/>
      <c r="F280" s="1"/>
      <c r="G280" s="1"/>
      <c r="H280" s="1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16"/>
      <c r="AH280" s="2"/>
      <c r="AI280" s="2">
        <f t="shared" si="30"/>
        <v>0</v>
      </c>
      <c r="AJ280" s="2">
        <f t="shared" si="31"/>
        <v>0</v>
      </c>
      <c r="AK280" s="2">
        <f t="shared" si="32"/>
        <v>0</v>
      </c>
      <c r="AL280" s="2">
        <f t="shared" si="33"/>
        <v>0</v>
      </c>
      <c r="AM280" s="2">
        <f t="shared" si="34"/>
        <v>0</v>
      </c>
      <c r="AN280" s="2">
        <f t="shared" si="35"/>
        <v>0</v>
      </c>
    </row>
    <row r="281" spans="1:40" ht="30" hidden="1" customHeight="1" x14ac:dyDescent="0.25">
      <c r="A281" s="11"/>
      <c r="B281" s="27"/>
      <c r="C281" s="9"/>
      <c r="D281" s="6"/>
      <c r="E281" s="1"/>
      <c r="F281" s="1"/>
      <c r="G281" s="1"/>
      <c r="H281" s="1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16"/>
      <c r="AH281" s="2"/>
      <c r="AI281" s="2">
        <f t="shared" si="30"/>
        <v>0</v>
      </c>
      <c r="AJ281" s="2">
        <f t="shared" si="31"/>
        <v>0</v>
      </c>
      <c r="AK281" s="2">
        <f t="shared" si="32"/>
        <v>0</v>
      </c>
      <c r="AL281" s="2">
        <f t="shared" si="33"/>
        <v>0</v>
      </c>
      <c r="AM281" s="2">
        <f t="shared" si="34"/>
        <v>0</v>
      </c>
      <c r="AN281" s="2">
        <f t="shared" si="35"/>
        <v>0</v>
      </c>
    </row>
    <row r="282" spans="1:40" ht="30" hidden="1" customHeight="1" x14ac:dyDescent="0.25">
      <c r="A282" s="11"/>
      <c r="B282" s="27"/>
      <c r="C282" s="9"/>
      <c r="D282" s="6"/>
      <c r="E282" s="1"/>
      <c r="F282" s="1"/>
      <c r="G282" s="1"/>
      <c r="H282" s="1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16"/>
      <c r="AH282" s="2"/>
      <c r="AI282" s="2">
        <f t="shared" si="30"/>
        <v>0</v>
      </c>
      <c r="AJ282" s="2">
        <f t="shared" si="31"/>
        <v>0</v>
      </c>
      <c r="AK282" s="2">
        <f t="shared" si="32"/>
        <v>0</v>
      </c>
      <c r="AL282" s="2">
        <f t="shared" si="33"/>
        <v>0</v>
      </c>
      <c r="AM282" s="2">
        <f t="shared" si="34"/>
        <v>0</v>
      </c>
      <c r="AN282" s="2">
        <f t="shared" si="35"/>
        <v>0</v>
      </c>
    </row>
    <row r="283" spans="1:40" ht="30" hidden="1" customHeight="1" x14ac:dyDescent="0.25">
      <c r="A283" s="11"/>
      <c r="B283" s="27"/>
      <c r="C283" s="9"/>
      <c r="D283" s="6"/>
      <c r="E283" s="1"/>
      <c r="F283" s="1"/>
      <c r="G283" s="1"/>
      <c r="H283" s="1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16"/>
      <c r="AH283" s="2"/>
      <c r="AI283" s="2">
        <f t="shared" si="30"/>
        <v>0</v>
      </c>
      <c r="AJ283" s="2">
        <f t="shared" si="31"/>
        <v>0</v>
      </c>
      <c r="AK283" s="2">
        <f t="shared" si="32"/>
        <v>0</v>
      </c>
      <c r="AL283" s="2">
        <f t="shared" si="33"/>
        <v>0</v>
      </c>
      <c r="AM283" s="2">
        <f t="shared" si="34"/>
        <v>0</v>
      </c>
      <c r="AN283" s="2">
        <f t="shared" si="35"/>
        <v>0</v>
      </c>
    </row>
    <row r="284" spans="1:40" ht="30" hidden="1" customHeight="1" x14ac:dyDescent="0.25">
      <c r="A284" s="11"/>
      <c r="B284" s="27"/>
      <c r="C284" s="9"/>
      <c r="D284" s="6"/>
      <c r="E284" s="1"/>
      <c r="F284" s="1"/>
      <c r="G284" s="1"/>
      <c r="H284" s="1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16"/>
      <c r="AH284" s="2"/>
      <c r="AI284" s="2">
        <f t="shared" si="30"/>
        <v>0</v>
      </c>
      <c r="AJ284" s="2">
        <f t="shared" si="31"/>
        <v>0</v>
      </c>
      <c r="AK284" s="2">
        <f t="shared" si="32"/>
        <v>0</v>
      </c>
      <c r="AL284" s="2">
        <f t="shared" si="33"/>
        <v>0</v>
      </c>
      <c r="AM284" s="2">
        <f t="shared" si="34"/>
        <v>0</v>
      </c>
      <c r="AN284" s="2">
        <f t="shared" si="35"/>
        <v>0</v>
      </c>
    </row>
    <row r="285" spans="1:40" ht="30" hidden="1" customHeight="1" x14ac:dyDescent="0.25">
      <c r="A285" s="11"/>
      <c r="B285" s="27"/>
      <c r="C285" s="9"/>
      <c r="D285" s="6"/>
      <c r="E285" s="1"/>
      <c r="F285" s="1"/>
      <c r="G285" s="1"/>
      <c r="H285" s="1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16"/>
      <c r="AH285" s="2"/>
      <c r="AI285" s="2">
        <f t="shared" si="30"/>
        <v>0</v>
      </c>
      <c r="AJ285" s="2">
        <f t="shared" si="31"/>
        <v>0</v>
      </c>
      <c r="AK285" s="2">
        <f t="shared" si="32"/>
        <v>0</v>
      </c>
      <c r="AL285" s="2">
        <f t="shared" si="33"/>
        <v>0</v>
      </c>
      <c r="AM285" s="2">
        <f t="shared" si="34"/>
        <v>0</v>
      </c>
      <c r="AN285" s="2">
        <f t="shared" si="35"/>
        <v>0</v>
      </c>
    </row>
    <row r="286" spans="1:40" ht="30" hidden="1" customHeight="1" x14ac:dyDescent="0.25">
      <c r="A286" s="11"/>
      <c r="B286" s="27"/>
      <c r="C286" s="9"/>
      <c r="D286" s="6"/>
      <c r="E286" s="1"/>
      <c r="F286" s="1"/>
      <c r="G286" s="1"/>
      <c r="H286" s="1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16"/>
      <c r="AH286" s="2"/>
      <c r="AI286" s="2">
        <f t="shared" si="30"/>
        <v>0</v>
      </c>
      <c r="AJ286" s="2">
        <f t="shared" si="31"/>
        <v>0</v>
      </c>
      <c r="AK286" s="2">
        <f t="shared" si="32"/>
        <v>0</v>
      </c>
      <c r="AL286" s="2">
        <f t="shared" si="33"/>
        <v>0</v>
      </c>
      <c r="AM286" s="2">
        <f t="shared" si="34"/>
        <v>0</v>
      </c>
      <c r="AN286" s="2">
        <f t="shared" si="35"/>
        <v>0</v>
      </c>
    </row>
    <row r="287" spans="1:40" ht="30" hidden="1" customHeight="1" x14ac:dyDescent="0.25">
      <c r="A287" s="11"/>
      <c r="B287" s="27"/>
      <c r="C287" s="9"/>
      <c r="D287" s="6"/>
      <c r="E287" s="1"/>
      <c r="F287" s="1"/>
      <c r="G287" s="1"/>
      <c r="H287" s="1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16"/>
      <c r="AH287" s="2"/>
      <c r="AI287" s="2">
        <f t="shared" si="30"/>
        <v>0</v>
      </c>
      <c r="AJ287" s="2">
        <f t="shared" si="31"/>
        <v>0</v>
      </c>
      <c r="AK287" s="2">
        <f t="shared" si="32"/>
        <v>0</v>
      </c>
      <c r="AL287" s="2">
        <f t="shared" si="33"/>
        <v>0</v>
      </c>
      <c r="AM287" s="2">
        <f t="shared" si="34"/>
        <v>0</v>
      </c>
      <c r="AN287" s="2">
        <f t="shared" si="35"/>
        <v>0</v>
      </c>
    </row>
    <row r="288" spans="1:40" ht="30" hidden="1" customHeight="1" x14ac:dyDescent="0.25">
      <c r="A288" s="11"/>
      <c r="B288" s="27"/>
      <c r="C288" s="9"/>
      <c r="D288" s="6"/>
      <c r="E288" s="1"/>
      <c r="F288" s="1"/>
      <c r="G288" s="1"/>
      <c r="H288" s="1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16"/>
      <c r="AH288" s="2"/>
      <c r="AI288" s="2">
        <f t="shared" si="30"/>
        <v>0</v>
      </c>
      <c r="AJ288" s="2">
        <f t="shared" si="31"/>
        <v>0</v>
      </c>
      <c r="AK288" s="2">
        <f t="shared" si="32"/>
        <v>0</v>
      </c>
      <c r="AL288" s="2">
        <f t="shared" si="33"/>
        <v>0</v>
      </c>
      <c r="AM288" s="2">
        <f t="shared" si="34"/>
        <v>0</v>
      </c>
      <c r="AN288" s="2">
        <f t="shared" si="35"/>
        <v>0</v>
      </c>
    </row>
    <row r="289" spans="1:40" ht="30" hidden="1" customHeight="1" x14ac:dyDescent="0.25">
      <c r="A289" s="11"/>
      <c r="B289" s="27"/>
      <c r="C289" s="9"/>
      <c r="D289" s="6"/>
      <c r="E289" s="1"/>
      <c r="F289" s="1"/>
      <c r="G289" s="1"/>
      <c r="H289" s="1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16"/>
      <c r="AH289" s="2"/>
      <c r="AI289" s="2">
        <f t="shared" si="30"/>
        <v>0</v>
      </c>
      <c r="AJ289" s="2">
        <f t="shared" si="31"/>
        <v>0</v>
      </c>
      <c r="AK289" s="2">
        <f t="shared" si="32"/>
        <v>0</v>
      </c>
      <c r="AL289" s="2">
        <f t="shared" si="33"/>
        <v>0</v>
      </c>
      <c r="AM289" s="2">
        <f t="shared" si="34"/>
        <v>0</v>
      </c>
      <c r="AN289" s="2">
        <f t="shared" si="35"/>
        <v>0</v>
      </c>
    </row>
    <row r="290" spans="1:40" ht="30" hidden="1" customHeight="1" x14ac:dyDescent="0.25">
      <c r="A290" s="11"/>
      <c r="B290" s="27"/>
      <c r="C290" s="9"/>
      <c r="D290" s="6"/>
      <c r="E290" s="1"/>
      <c r="F290" s="1"/>
      <c r="G290" s="1"/>
      <c r="H290" s="1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16"/>
      <c r="AH290" s="2"/>
      <c r="AI290" s="2">
        <f t="shared" si="30"/>
        <v>0</v>
      </c>
      <c r="AJ290" s="2">
        <f t="shared" si="31"/>
        <v>0</v>
      </c>
      <c r="AK290" s="2">
        <f t="shared" si="32"/>
        <v>0</v>
      </c>
      <c r="AL290" s="2">
        <f t="shared" si="33"/>
        <v>0</v>
      </c>
      <c r="AM290" s="2">
        <f t="shared" si="34"/>
        <v>0</v>
      </c>
      <c r="AN290" s="2">
        <f t="shared" si="35"/>
        <v>0</v>
      </c>
    </row>
    <row r="291" spans="1:40" ht="30" hidden="1" customHeight="1" x14ac:dyDescent="0.25">
      <c r="A291" s="11"/>
      <c r="B291" s="27"/>
      <c r="C291" s="9"/>
      <c r="D291" s="6"/>
      <c r="E291" s="1"/>
      <c r="F291" s="1"/>
      <c r="G291" s="1"/>
      <c r="H291" s="1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16"/>
      <c r="AH291" s="2"/>
      <c r="AI291" s="2">
        <f t="shared" si="30"/>
        <v>0</v>
      </c>
      <c r="AJ291" s="2">
        <f t="shared" si="31"/>
        <v>0</v>
      </c>
      <c r="AK291" s="2">
        <f t="shared" si="32"/>
        <v>0</v>
      </c>
      <c r="AL291" s="2">
        <f t="shared" si="33"/>
        <v>0</v>
      </c>
      <c r="AM291" s="2">
        <f t="shared" si="34"/>
        <v>0</v>
      </c>
      <c r="AN291" s="2">
        <f t="shared" si="35"/>
        <v>0</v>
      </c>
    </row>
    <row r="292" spans="1:40" ht="30" hidden="1" customHeight="1" x14ac:dyDescent="0.25">
      <c r="A292" s="11"/>
      <c r="B292" s="27"/>
      <c r="C292" s="9"/>
      <c r="D292" s="6"/>
      <c r="E292" s="1"/>
      <c r="F292" s="1"/>
      <c r="G292" s="1"/>
      <c r="H292" s="1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16"/>
      <c r="AH292" s="2"/>
      <c r="AI292" s="2">
        <f t="shared" si="30"/>
        <v>0</v>
      </c>
      <c r="AJ292" s="2">
        <f t="shared" si="31"/>
        <v>0</v>
      </c>
      <c r="AK292" s="2">
        <f t="shared" si="32"/>
        <v>0</v>
      </c>
      <c r="AL292" s="2">
        <f t="shared" si="33"/>
        <v>0</v>
      </c>
      <c r="AM292" s="2">
        <f t="shared" si="34"/>
        <v>0</v>
      </c>
      <c r="AN292" s="2">
        <f t="shared" si="35"/>
        <v>0</v>
      </c>
    </row>
    <row r="293" spans="1:40" ht="30" hidden="1" customHeight="1" x14ac:dyDescent="0.25">
      <c r="A293" s="11"/>
      <c r="B293" s="27"/>
      <c r="C293" s="9"/>
      <c r="D293" s="6"/>
      <c r="E293" s="1"/>
      <c r="F293" s="1"/>
      <c r="G293" s="1"/>
      <c r="H293" s="1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16"/>
      <c r="AH293" s="2"/>
      <c r="AI293" s="2">
        <f t="shared" si="30"/>
        <v>0</v>
      </c>
      <c r="AJ293" s="2">
        <f t="shared" si="31"/>
        <v>0</v>
      </c>
      <c r="AK293" s="2">
        <f t="shared" si="32"/>
        <v>0</v>
      </c>
      <c r="AL293" s="2">
        <f t="shared" si="33"/>
        <v>0</v>
      </c>
      <c r="AM293" s="2">
        <f t="shared" si="34"/>
        <v>0</v>
      </c>
      <c r="AN293" s="2">
        <f t="shared" si="35"/>
        <v>0</v>
      </c>
    </row>
    <row r="294" spans="1:40" ht="30" hidden="1" customHeight="1" x14ac:dyDescent="0.25">
      <c r="A294" s="11"/>
      <c r="B294" s="27"/>
      <c r="C294" s="9"/>
      <c r="D294" s="6"/>
      <c r="E294" s="1"/>
      <c r="F294" s="1"/>
      <c r="G294" s="1"/>
      <c r="H294" s="1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16"/>
      <c r="AH294" s="2"/>
      <c r="AI294" s="2">
        <f t="shared" si="30"/>
        <v>0</v>
      </c>
      <c r="AJ294" s="2">
        <f t="shared" si="31"/>
        <v>0</v>
      </c>
      <c r="AK294" s="2">
        <f t="shared" si="32"/>
        <v>0</v>
      </c>
      <c r="AL294" s="2">
        <f t="shared" si="33"/>
        <v>0</v>
      </c>
      <c r="AM294" s="2">
        <f t="shared" si="34"/>
        <v>0</v>
      </c>
      <c r="AN294" s="2">
        <f t="shared" si="35"/>
        <v>0</v>
      </c>
    </row>
    <row r="295" spans="1:40" ht="30" hidden="1" customHeight="1" x14ac:dyDescent="0.25">
      <c r="A295" s="11"/>
      <c r="B295" s="27"/>
      <c r="C295" s="9"/>
      <c r="D295" s="6"/>
      <c r="E295" s="1"/>
      <c r="F295" s="1"/>
      <c r="G295" s="1"/>
      <c r="H295" s="1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16"/>
      <c r="AH295" s="2"/>
      <c r="AI295" s="2">
        <f t="shared" si="30"/>
        <v>0</v>
      </c>
      <c r="AJ295" s="2">
        <f t="shared" si="31"/>
        <v>0</v>
      </c>
      <c r="AK295" s="2">
        <f t="shared" si="32"/>
        <v>0</v>
      </c>
      <c r="AL295" s="2">
        <f t="shared" si="33"/>
        <v>0</v>
      </c>
      <c r="AM295" s="2">
        <f t="shared" si="34"/>
        <v>0</v>
      </c>
      <c r="AN295" s="2">
        <f t="shared" si="35"/>
        <v>0</v>
      </c>
    </row>
    <row r="296" spans="1:40" ht="30" hidden="1" customHeight="1" x14ac:dyDescent="0.25">
      <c r="A296" s="11"/>
      <c r="B296" s="27"/>
      <c r="C296" s="9"/>
      <c r="D296" s="6"/>
      <c r="E296" s="1"/>
      <c r="F296" s="1"/>
      <c r="G296" s="1"/>
      <c r="H296" s="1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16"/>
      <c r="AH296" s="2"/>
      <c r="AI296" s="2">
        <f t="shared" si="30"/>
        <v>0</v>
      </c>
      <c r="AJ296" s="2">
        <f t="shared" si="31"/>
        <v>0</v>
      </c>
      <c r="AK296" s="2">
        <f t="shared" si="32"/>
        <v>0</v>
      </c>
      <c r="AL296" s="2">
        <f t="shared" si="33"/>
        <v>0</v>
      </c>
      <c r="AM296" s="2">
        <f t="shared" si="34"/>
        <v>0</v>
      </c>
      <c r="AN296" s="2">
        <f t="shared" si="35"/>
        <v>0</v>
      </c>
    </row>
    <row r="297" spans="1:40" ht="30" hidden="1" customHeight="1" x14ac:dyDescent="0.25">
      <c r="A297" s="11"/>
      <c r="B297" s="27"/>
      <c r="C297" s="9"/>
      <c r="D297" s="6"/>
      <c r="E297" s="1"/>
      <c r="F297" s="1"/>
      <c r="G297" s="1"/>
      <c r="H297" s="1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16"/>
      <c r="AH297" s="2"/>
      <c r="AI297" s="2">
        <f t="shared" si="30"/>
        <v>0</v>
      </c>
      <c r="AJ297" s="2">
        <f t="shared" si="31"/>
        <v>0</v>
      </c>
      <c r="AK297" s="2">
        <f t="shared" si="32"/>
        <v>0</v>
      </c>
      <c r="AL297" s="2">
        <f t="shared" si="33"/>
        <v>0</v>
      </c>
      <c r="AM297" s="2">
        <f t="shared" si="34"/>
        <v>0</v>
      </c>
      <c r="AN297" s="2">
        <f t="shared" si="35"/>
        <v>0</v>
      </c>
    </row>
    <row r="298" spans="1:40" ht="30" hidden="1" customHeight="1" x14ac:dyDescent="0.25">
      <c r="A298" s="11"/>
      <c r="B298" s="27"/>
      <c r="C298" s="9"/>
      <c r="D298" s="6"/>
      <c r="E298" s="1"/>
      <c r="F298" s="1"/>
      <c r="G298" s="1"/>
      <c r="H298" s="1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16"/>
      <c r="AH298" s="2"/>
      <c r="AI298" s="2">
        <f t="shared" si="30"/>
        <v>0</v>
      </c>
      <c r="AJ298" s="2">
        <f t="shared" si="31"/>
        <v>0</v>
      </c>
      <c r="AK298" s="2">
        <f t="shared" si="32"/>
        <v>0</v>
      </c>
      <c r="AL298" s="2">
        <f t="shared" si="33"/>
        <v>0</v>
      </c>
      <c r="AM298" s="2">
        <f t="shared" si="34"/>
        <v>0</v>
      </c>
      <c r="AN298" s="2">
        <f t="shared" si="35"/>
        <v>0</v>
      </c>
    </row>
    <row r="299" spans="1:40" ht="30" hidden="1" customHeight="1" x14ac:dyDescent="0.25">
      <c r="A299" s="11"/>
      <c r="B299" s="27"/>
      <c r="C299" s="9"/>
      <c r="D299" s="6"/>
      <c r="E299" s="1"/>
      <c r="F299" s="1"/>
      <c r="G299" s="1"/>
      <c r="H299" s="1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16"/>
      <c r="AH299" s="2"/>
      <c r="AI299" s="2">
        <f t="shared" si="30"/>
        <v>0</v>
      </c>
      <c r="AJ299" s="2">
        <f t="shared" si="31"/>
        <v>0</v>
      </c>
      <c r="AK299" s="2">
        <f t="shared" si="32"/>
        <v>0</v>
      </c>
      <c r="AL299" s="2">
        <f t="shared" si="33"/>
        <v>0</v>
      </c>
      <c r="AM299" s="2">
        <f t="shared" si="34"/>
        <v>0</v>
      </c>
      <c r="AN299" s="2">
        <f t="shared" si="35"/>
        <v>0</v>
      </c>
    </row>
    <row r="300" spans="1:40" ht="30" hidden="1" customHeight="1" x14ac:dyDescent="0.25">
      <c r="A300" s="11"/>
      <c r="B300" s="27"/>
      <c r="C300" s="9"/>
      <c r="D300" s="6"/>
      <c r="E300" s="1"/>
      <c r="F300" s="1"/>
      <c r="G300" s="1"/>
      <c r="H300" s="1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16"/>
      <c r="AH300" s="2"/>
      <c r="AI300" s="2">
        <f t="shared" si="30"/>
        <v>0</v>
      </c>
      <c r="AJ300" s="2">
        <f t="shared" si="31"/>
        <v>0</v>
      </c>
      <c r="AK300" s="2">
        <f t="shared" si="32"/>
        <v>0</v>
      </c>
      <c r="AL300" s="2">
        <f t="shared" si="33"/>
        <v>0</v>
      </c>
      <c r="AM300" s="2">
        <f t="shared" si="34"/>
        <v>0</v>
      </c>
      <c r="AN300" s="2">
        <f t="shared" si="35"/>
        <v>0</v>
      </c>
    </row>
    <row r="301" spans="1:40" ht="30" hidden="1" customHeight="1" x14ac:dyDescent="0.25">
      <c r="A301" s="11"/>
      <c r="B301" s="27"/>
      <c r="C301" s="9"/>
      <c r="D301" s="6"/>
      <c r="E301" s="1"/>
      <c r="F301" s="1"/>
      <c r="G301" s="1"/>
      <c r="H301" s="1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16"/>
      <c r="AH301" s="2"/>
      <c r="AI301" s="2">
        <f t="shared" si="30"/>
        <v>0</v>
      </c>
      <c r="AJ301" s="2">
        <f t="shared" si="31"/>
        <v>0</v>
      </c>
      <c r="AK301" s="2">
        <f t="shared" si="32"/>
        <v>0</v>
      </c>
      <c r="AL301" s="2">
        <f t="shared" si="33"/>
        <v>0</v>
      </c>
      <c r="AM301" s="2">
        <f t="shared" si="34"/>
        <v>0</v>
      </c>
      <c r="AN301" s="2">
        <f t="shared" si="35"/>
        <v>0</v>
      </c>
    </row>
    <row r="302" spans="1:40" ht="30" hidden="1" customHeight="1" x14ac:dyDescent="0.25">
      <c r="A302" s="11"/>
      <c r="B302" s="27"/>
      <c r="C302" s="9"/>
      <c r="D302" s="6"/>
      <c r="E302" s="1"/>
      <c r="F302" s="1"/>
      <c r="G302" s="1"/>
      <c r="H302" s="1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16"/>
      <c r="AH302" s="2"/>
      <c r="AI302" s="2">
        <f t="shared" si="30"/>
        <v>0</v>
      </c>
      <c r="AJ302" s="2">
        <f t="shared" si="31"/>
        <v>0</v>
      </c>
      <c r="AK302" s="2">
        <f t="shared" si="32"/>
        <v>0</v>
      </c>
      <c r="AL302" s="2">
        <f t="shared" si="33"/>
        <v>0</v>
      </c>
      <c r="AM302" s="2">
        <f t="shared" si="34"/>
        <v>0</v>
      </c>
      <c r="AN302" s="2">
        <f t="shared" si="35"/>
        <v>0</v>
      </c>
    </row>
    <row r="303" spans="1:40" ht="30" hidden="1" customHeight="1" x14ac:dyDescent="0.25">
      <c r="A303" s="11"/>
      <c r="B303" s="27"/>
      <c r="C303" s="9"/>
      <c r="D303" s="6"/>
      <c r="E303" s="1"/>
      <c r="F303" s="1"/>
      <c r="G303" s="1"/>
      <c r="H303" s="1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16"/>
      <c r="AH303" s="2"/>
      <c r="AI303" s="2">
        <f t="shared" si="30"/>
        <v>0</v>
      </c>
      <c r="AJ303" s="2">
        <f t="shared" si="31"/>
        <v>0</v>
      </c>
      <c r="AK303" s="2">
        <f t="shared" si="32"/>
        <v>0</v>
      </c>
      <c r="AL303" s="2">
        <f t="shared" si="33"/>
        <v>0</v>
      </c>
      <c r="AM303" s="2">
        <f t="shared" si="34"/>
        <v>0</v>
      </c>
      <c r="AN303" s="2">
        <f t="shared" si="35"/>
        <v>0</v>
      </c>
    </row>
    <row r="304" spans="1:40" ht="30" hidden="1" customHeight="1" x14ac:dyDescent="0.25">
      <c r="A304" s="11"/>
      <c r="B304" s="27"/>
      <c r="C304" s="9"/>
      <c r="D304" s="6"/>
      <c r="E304" s="1"/>
      <c r="F304" s="1"/>
      <c r="G304" s="1"/>
      <c r="H304" s="1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16"/>
      <c r="AH304" s="2"/>
      <c r="AI304" s="2">
        <f t="shared" si="30"/>
        <v>0</v>
      </c>
      <c r="AJ304" s="2">
        <f t="shared" si="31"/>
        <v>0</v>
      </c>
      <c r="AK304" s="2">
        <f t="shared" si="32"/>
        <v>0</v>
      </c>
      <c r="AL304" s="2">
        <f t="shared" si="33"/>
        <v>0</v>
      </c>
      <c r="AM304" s="2">
        <f t="shared" si="34"/>
        <v>0</v>
      </c>
      <c r="AN304" s="2">
        <f t="shared" si="35"/>
        <v>0</v>
      </c>
    </row>
    <row r="305" spans="1:40" ht="30" hidden="1" customHeight="1" x14ac:dyDescent="0.25">
      <c r="A305" s="11"/>
      <c r="B305" s="27"/>
      <c r="C305" s="9"/>
      <c r="D305" s="6"/>
      <c r="E305" s="1"/>
      <c r="F305" s="1"/>
      <c r="G305" s="1"/>
      <c r="H305" s="1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16"/>
      <c r="AH305" s="2"/>
      <c r="AI305" s="2">
        <f t="shared" si="30"/>
        <v>0</v>
      </c>
      <c r="AJ305" s="2">
        <f t="shared" si="31"/>
        <v>0</v>
      </c>
      <c r="AK305" s="2">
        <f t="shared" si="32"/>
        <v>0</v>
      </c>
      <c r="AL305" s="2">
        <f t="shared" si="33"/>
        <v>0</v>
      </c>
      <c r="AM305" s="2">
        <f t="shared" si="34"/>
        <v>0</v>
      </c>
      <c r="AN305" s="2">
        <f t="shared" si="35"/>
        <v>0</v>
      </c>
    </row>
    <row r="306" spans="1:40" ht="31.5" customHeight="1" x14ac:dyDescent="0.25">
      <c r="A306" s="55">
        <v>326</v>
      </c>
      <c r="B306" s="11" t="s">
        <v>27</v>
      </c>
      <c r="C306" s="9" t="s">
        <v>147</v>
      </c>
      <c r="D306" s="6" t="s">
        <v>37</v>
      </c>
      <c r="E306" s="1" t="s">
        <v>368</v>
      </c>
      <c r="F306" s="15" t="s">
        <v>299</v>
      </c>
      <c r="G306" s="1"/>
      <c r="H306" s="4">
        <v>1500</v>
      </c>
      <c r="I306" s="2"/>
      <c r="J306" s="2"/>
      <c r="K306" s="2"/>
      <c r="L306" s="2">
        <v>1500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>
        <v>1500</v>
      </c>
      <c r="Y306" s="2"/>
      <c r="Z306" s="2"/>
      <c r="AA306" s="2"/>
      <c r="AB306" s="2"/>
      <c r="AC306" s="2"/>
      <c r="AD306" s="2"/>
      <c r="AE306" s="2"/>
      <c r="AF306" s="2"/>
      <c r="AG306" s="4"/>
      <c r="AH306" s="2"/>
      <c r="AI306" s="2">
        <f t="shared" si="30"/>
        <v>1500</v>
      </c>
      <c r="AJ306" s="2">
        <f t="shared" si="31"/>
        <v>1500</v>
      </c>
      <c r="AK306" s="2">
        <f t="shared" si="32"/>
        <v>1500</v>
      </c>
      <c r="AL306" s="2">
        <f t="shared" ref="AL306:AL369" si="36">SUM(AJ306-AK306)+(AI306-AJ306)</f>
        <v>0</v>
      </c>
      <c r="AM306" s="2">
        <f t="shared" ref="AM306:AM369" si="37">SUM(AJ306-AK306)</f>
        <v>0</v>
      </c>
      <c r="AN306" s="2">
        <f t="shared" ref="AN306:AN369" si="38">SUM(AI306-AJ306)</f>
        <v>0</v>
      </c>
    </row>
    <row r="307" spans="1:40" ht="30.75" customHeight="1" x14ac:dyDescent="0.25">
      <c r="A307" s="55">
        <v>329</v>
      </c>
      <c r="B307" s="11" t="s">
        <v>40</v>
      </c>
      <c r="C307" s="9" t="s">
        <v>188</v>
      </c>
      <c r="D307" s="6" t="s">
        <v>70</v>
      </c>
      <c r="E307" s="1"/>
      <c r="F307" s="15" t="s">
        <v>300</v>
      </c>
      <c r="G307" s="1"/>
      <c r="H307" s="4">
        <v>1</v>
      </c>
      <c r="I307" s="2"/>
      <c r="J307" s="2"/>
      <c r="K307" s="2"/>
      <c r="L307" s="2">
        <v>11402.6</v>
      </c>
      <c r="M307" s="2">
        <f>945.28+10798.42</f>
        <v>11743.7</v>
      </c>
      <c r="N307" s="2">
        <f>881.24+10852.28</f>
        <v>11733.52</v>
      </c>
      <c r="O307" s="2">
        <v>10873.6</v>
      </c>
      <c r="P307" s="2">
        <v>9174.26</v>
      </c>
      <c r="Q307" s="2">
        <f>1121.96+9225.14</f>
        <v>10347.099999999999</v>
      </c>
      <c r="R307" s="2"/>
      <c r="S307" s="2"/>
      <c r="T307" s="2"/>
      <c r="U307" s="2"/>
      <c r="V307" s="2"/>
      <c r="W307" s="2"/>
      <c r="X307" s="2"/>
      <c r="Y307" s="2">
        <f>11402.6+945.28</f>
        <v>12347.880000000001</v>
      </c>
      <c r="Z307" s="2">
        <f>10798.42+881.24+10852.28</f>
        <v>22531.940000000002</v>
      </c>
      <c r="AA307" s="2">
        <v>10873.6</v>
      </c>
      <c r="AB307" s="2">
        <v>9174.26</v>
      </c>
      <c r="AC307" s="2"/>
      <c r="AD307" s="2">
        <f>9225.14+1121.96</f>
        <v>10347.099999999999</v>
      </c>
      <c r="AE307" s="2"/>
      <c r="AF307" s="2"/>
      <c r="AG307" s="4">
        <v>9225.14</v>
      </c>
      <c r="AH307" s="2">
        <v>74499.92</v>
      </c>
      <c r="AI307" s="2">
        <f t="shared" si="30"/>
        <v>65275.78</v>
      </c>
      <c r="AJ307" s="2">
        <f t="shared" si="31"/>
        <v>65274.780000000006</v>
      </c>
      <c r="AK307" s="2">
        <f t="shared" si="32"/>
        <v>65274.780000000006</v>
      </c>
      <c r="AL307" s="2">
        <f t="shared" si="36"/>
        <v>0.99999999999272404</v>
      </c>
      <c r="AM307" s="2">
        <f t="shared" si="37"/>
        <v>0</v>
      </c>
      <c r="AN307" s="2">
        <f t="shared" si="38"/>
        <v>0.99999999999272404</v>
      </c>
    </row>
    <row r="308" spans="1:40" ht="30.75" customHeight="1" x14ac:dyDescent="0.25">
      <c r="A308" s="55">
        <v>331</v>
      </c>
      <c r="B308" s="11" t="s">
        <v>27</v>
      </c>
      <c r="C308" s="45" t="s">
        <v>170</v>
      </c>
      <c r="D308" s="6" t="s">
        <v>189</v>
      </c>
      <c r="E308" s="1" t="s">
        <v>358</v>
      </c>
      <c r="F308" s="15" t="s">
        <v>300</v>
      </c>
      <c r="G308" s="1"/>
      <c r="H308" s="4">
        <v>600</v>
      </c>
      <c r="I308" s="2"/>
      <c r="J308" s="2"/>
      <c r="K308" s="2"/>
      <c r="L308" s="2"/>
      <c r="M308" s="2">
        <v>600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>
        <v>600</v>
      </c>
      <c r="Z308" s="2"/>
      <c r="AA308" s="2"/>
      <c r="AB308" s="2"/>
      <c r="AC308" s="2"/>
      <c r="AD308" s="2"/>
      <c r="AE308" s="2"/>
      <c r="AF308" s="2"/>
      <c r="AG308" s="4"/>
      <c r="AH308" s="2"/>
      <c r="AI308" s="2">
        <f t="shared" si="30"/>
        <v>600</v>
      </c>
      <c r="AJ308" s="2">
        <f t="shared" si="31"/>
        <v>600</v>
      </c>
      <c r="AK308" s="2">
        <f t="shared" si="32"/>
        <v>600</v>
      </c>
      <c r="AL308" s="2">
        <f t="shared" si="36"/>
        <v>0</v>
      </c>
      <c r="AM308" s="2">
        <f t="shared" si="37"/>
        <v>0</v>
      </c>
      <c r="AN308" s="2">
        <f t="shared" si="38"/>
        <v>0</v>
      </c>
    </row>
    <row r="309" spans="1:40" ht="30.75" customHeight="1" x14ac:dyDescent="0.25">
      <c r="A309" s="55">
        <v>332</v>
      </c>
      <c r="B309" s="11" t="s">
        <v>27</v>
      </c>
      <c r="C309" s="9" t="s">
        <v>170</v>
      </c>
      <c r="D309" s="6" t="s">
        <v>190</v>
      </c>
      <c r="E309" s="1" t="s">
        <v>407</v>
      </c>
      <c r="F309" s="15" t="s">
        <v>300</v>
      </c>
      <c r="G309" s="1"/>
      <c r="H309" s="4">
        <v>450</v>
      </c>
      <c r="I309" s="2"/>
      <c r="J309" s="2"/>
      <c r="K309" s="2"/>
      <c r="L309" s="2"/>
      <c r="M309" s="2">
        <v>450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>
        <v>450</v>
      </c>
      <c r="Z309" s="2"/>
      <c r="AA309" s="2"/>
      <c r="AB309" s="2"/>
      <c r="AC309" s="2"/>
      <c r="AD309" s="2"/>
      <c r="AE309" s="2"/>
      <c r="AF309" s="2"/>
      <c r="AG309" s="4"/>
      <c r="AH309" s="2"/>
      <c r="AI309" s="2">
        <f t="shared" si="30"/>
        <v>450</v>
      </c>
      <c r="AJ309" s="2">
        <f t="shared" si="31"/>
        <v>450</v>
      </c>
      <c r="AK309" s="2">
        <f t="shared" si="32"/>
        <v>450</v>
      </c>
      <c r="AL309" s="2">
        <f t="shared" si="36"/>
        <v>0</v>
      </c>
      <c r="AM309" s="2">
        <f t="shared" si="37"/>
        <v>0</v>
      </c>
      <c r="AN309" s="2">
        <f t="shared" si="38"/>
        <v>0</v>
      </c>
    </row>
    <row r="310" spans="1:40" ht="30.75" customHeight="1" x14ac:dyDescent="0.25">
      <c r="A310" s="55">
        <v>333</v>
      </c>
      <c r="B310" s="11" t="s">
        <v>192</v>
      </c>
      <c r="C310" s="9" t="s">
        <v>191</v>
      </c>
      <c r="D310" s="6" t="s">
        <v>163</v>
      </c>
      <c r="E310" s="1" t="s">
        <v>369</v>
      </c>
      <c r="F310" s="15" t="s">
        <v>300</v>
      </c>
      <c r="G310" s="1"/>
      <c r="H310" s="4">
        <v>7292.4</v>
      </c>
      <c r="I310" s="2"/>
      <c r="J310" s="2"/>
      <c r="K310" s="2"/>
      <c r="L310" s="2"/>
      <c r="M310" s="2">
        <v>7292.4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>
        <v>7292.4</v>
      </c>
      <c r="Z310" s="2"/>
      <c r="AA310" s="2"/>
      <c r="AB310" s="2"/>
      <c r="AC310" s="2"/>
      <c r="AD310" s="2"/>
      <c r="AE310" s="2"/>
      <c r="AF310" s="2"/>
      <c r="AG310" s="4"/>
      <c r="AH310" s="2"/>
      <c r="AI310" s="2">
        <f t="shared" si="30"/>
        <v>7292.4</v>
      </c>
      <c r="AJ310" s="2">
        <f t="shared" si="31"/>
        <v>7292.4</v>
      </c>
      <c r="AK310" s="2">
        <f t="shared" si="32"/>
        <v>7292.4</v>
      </c>
      <c r="AL310" s="2">
        <f t="shared" si="36"/>
        <v>0</v>
      </c>
      <c r="AM310" s="2">
        <f t="shared" si="37"/>
        <v>0</v>
      </c>
      <c r="AN310" s="2">
        <f t="shared" si="38"/>
        <v>0</v>
      </c>
    </row>
    <row r="311" spans="1:40" ht="30.75" customHeight="1" x14ac:dyDescent="0.25">
      <c r="A311" s="55">
        <v>334</v>
      </c>
      <c r="B311" s="11" t="s">
        <v>40</v>
      </c>
      <c r="C311" s="9" t="s">
        <v>191</v>
      </c>
      <c r="D311" s="6" t="s">
        <v>153</v>
      </c>
      <c r="E311" s="1" t="s">
        <v>396</v>
      </c>
      <c r="F311" s="15" t="s">
        <v>300</v>
      </c>
      <c r="G311" s="1"/>
      <c r="H311" s="4">
        <v>100</v>
      </c>
      <c r="I311" s="2"/>
      <c r="J311" s="2"/>
      <c r="K311" s="2"/>
      <c r="L311" s="2"/>
      <c r="M311" s="2">
        <v>321695.59999999998</v>
      </c>
      <c r="N311" s="2">
        <v>321695.59999999998</v>
      </c>
      <c r="O311" s="2">
        <v>325009.44</v>
      </c>
      <c r="P311" s="2">
        <v>339198.83</v>
      </c>
      <c r="Q311" s="2">
        <f>335067.83+148352.94</f>
        <v>483420.77</v>
      </c>
      <c r="R311" s="2">
        <v>347804.02</v>
      </c>
      <c r="S311" s="2"/>
      <c r="T311" s="2"/>
      <c r="U311" s="2"/>
      <c r="V311" s="2"/>
      <c r="W311" s="2"/>
      <c r="X311" s="2"/>
      <c r="Y311" s="2">
        <f>270969.65+35284.56+15441.39</f>
        <v>321695.60000000003</v>
      </c>
      <c r="Z311" s="2">
        <f>270958.13+35296.08+15441.39</f>
        <v>321695.60000000003</v>
      </c>
      <c r="AA311" s="2">
        <f>273776.62+15600.45+35632.37</f>
        <v>325009.44</v>
      </c>
      <c r="AB311" s="2">
        <f>285711.71+37205.58+16281.54</f>
        <v>339198.83</v>
      </c>
      <c r="AC311" s="2">
        <f>282228.39+124913.18+16083.26+7120.94+36756.18+16318.82</f>
        <v>483420.77</v>
      </c>
      <c r="AD311" s="2">
        <f>292951.69+16694.59+38157.74</f>
        <v>347804.02</v>
      </c>
      <c r="AE311" s="2"/>
      <c r="AF311" s="2"/>
      <c r="AG311" s="4"/>
      <c r="AH311" s="2">
        <v>2159208.27</v>
      </c>
      <c r="AI311" s="2">
        <f t="shared" si="30"/>
        <v>2159308.27</v>
      </c>
      <c r="AJ311" s="2">
        <f t="shared" si="31"/>
        <v>2138824.2599999998</v>
      </c>
      <c r="AK311" s="2">
        <f t="shared" si="32"/>
        <v>2138824.2600000002</v>
      </c>
      <c r="AL311" s="2">
        <f t="shared" si="36"/>
        <v>20484.009999999776</v>
      </c>
      <c r="AM311" s="2">
        <f t="shared" si="37"/>
        <v>-4.6566128730773926E-10</v>
      </c>
      <c r="AN311" s="2">
        <f t="shared" si="38"/>
        <v>20484.010000000242</v>
      </c>
    </row>
    <row r="312" spans="1:40" ht="30.75" customHeight="1" x14ac:dyDescent="0.25">
      <c r="A312" s="55">
        <v>370</v>
      </c>
      <c r="B312" s="11" t="s">
        <v>27</v>
      </c>
      <c r="C312" s="9" t="s">
        <v>193</v>
      </c>
      <c r="D312" s="6" t="s">
        <v>194</v>
      </c>
      <c r="E312" s="1" t="s">
        <v>408</v>
      </c>
      <c r="F312" s="15" t="s">
        <v>300</v>
      </c>
      <c r="G312" s="1"/>
      <c r="H312" s="4">
        <v>3100</v>
      </c>
      <c r="I312" s="2"/>
      <c r="J312" s="2"/>
      <c r="K312" s="2"/>
      <c r="L312" s="2"/>
      <c r="M312" s="2"/>
      <c r="N312" s="2"/>
      <c r="O312" s="2"/>
      <c r="P312" s="2">
        <v>3100</v>
      </c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>
        <v>3100</v>
      </c>
      <c r="AC312" s="2"/>
      <c r="AD312" s="2"/>
      <c r="AE312" s="2"/>
      <c r="AF312" s="2"/>
      <c r="AG312" s="4"/>
      <c r="AH312" s="22"/>
      <c r="AI312" s="2">
        <f t="shared" si="30"/>
        <v>3100</v>
      </c>
      <c r="AJ312" s="2">
        <f t="shared" si="31"/>
        <v>3100</v>
      </c>
      <c r="AK312" s="2">
        <f t="shared" si="32"/>
        <v>3100</v>
      </c>
      <c r="AL312" s="2">
        <f t="shared" si="36"/>
        <v>0</v>
      </c>
      <c r="AM312" s="2">
        <f t="shared" si="37"/>
        <v>0</v>
      </c>
      <c r="AN312" s="2">
        <f t="shared" si="38"/>
        <v>0</v>
      </c>
    </row>
    <row r="313" spans="1:40" ht="31.5" customHeight="1" x14ac:dyDescent="0.25">
      <c r="A313" s="55">
        <v>371</v>
      </c>
      <c r="B313" s="11" t="s">
        <v>27</v>
      </c>
      <c r="C313" s="6" t="s">
        <v>195</v>
      </c>
      <c r="D313" s="6" t="s">
        <v>52</v>
      </c>
      <c r="E313" s="1" t="s">
        <v>347</v>
      </c>
      <c r="F313" s="15" t="s">
        <v>299</v>
      </c>
      <c r="G313" s="1"/>
      <c r="H313" s="4">
        <v>6960</v>
      </c>
      <c r="I313" s="2"/>
      <c r="J313" s="2"/>
      <c r="K313" s="2"/>
      <c r="L313" s="2"/>
      <c r="M313" s="2">
        <v>6960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>
        <v>6960</v>
      </c>
      <c r="Z313" s="2"/>
      <c r="AA313" s="2"/>
      <c r="AB313" s="2"/>
      <c r="AC313" s="2"/>
      <c r="AD313" s="2"/>
      <c r="AE313" s="2"/>
      <c r="AF313" s="2"/>
      <c r="AG313" s="4"/>
      <c r="AH313" s="2"/>
      <c r="AI313" s="2">
        <f t="shared" si="30"/>
        <v>6960</v>
      </c>
      <c r="AJ313" s="2">
        <f t="shared" si="31"/>
        <v>6960</v>
      </c>
      <c r="AK313" s="2">
        <f t="shared" si="32"/>
        <v>6960</v>
      </c>
      <c r="AL313" s="2">
        <f t="shared" si="36"/>
        <v>0</v>
      </c>
      <c r="AM313" s="2">
        <f t="shared" si="37"/>
        <v>0</v>
      </c>
      <c r="AN313" s="2">
        <f t="shared" si="38"/>
        <v>0</v>
      </c>
    </row>
    <row r="314" spans="1:40" ht="30.75" customHeight="1" x14ac:dyDescent="0.25">
      <c r="A314" s="55">
        <v>376</v>
      </c>
      <c r="B314" s="11" t="s">
        <v>27</v>
      </c>
      <c r="C314" s="43" t="s">
        <v>196</v>
      </c>
      <c r="D314" s="6" t="s">
        <v>182</v>
      </c>
      <c r="E314" s="1" t="s">
        <v>405</v>
      </c>
      <c r="F314" s="15" t="s">
        <v>300</v>
      </c>
      <c r="G314" s="1"/>
      <c r="H314" s="4">
        <v>1560</v>
      </c>
      <c r="I314" s="2"/>
      <c r="J314" s="2"/>
      <c r="K314" s="2"/>
      <c r="L314" s="2"/>
      <c r="M314" s="2">
        <v>1560</v>
      </c>
      <c r="N314" s="4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>
        <v>1560</v>
      </c>
      <c r="Z314" s="2"/>
      <c r="AA314" s="4"/>
      <c r="AB314" s="2"/>
      <c r="AC314" s="2"/>
      <c r="AD314" s="2"/>
      <c r="AE314" s="2"/>
      <c r="AF314" s="2"/>
      <c r="AG314" s="4"/>
      <c r="AH314" s="2"/>
      <c r="AI314" s="2">
        <f t="shared" si="30"/>
        <v>1560</v>
      </c>
      <c r="AJ314" s="2">
        <f t="shared" si="31"/>
        <v>1560</v>
      </c>
      <c r="AK314" s="2">
        <f t="shared" si="32"/>
        <v>1560</v>
      </c>
      <c r="AL314" s="2">
        <f t="shared" si="36"/>
        <v>0</v>
      </c>
      <c r="AM314" s="2">
        <f t="shared" si="37"/>
        <v>0</v>
      </c>
      <c r="AN314" s="2">
        <f t="shared" si="38"/>
        <v>0</v>
      </c>
    </row>
    <row r="315" spans="1:40" ht="31.5" customHeight="1" x14ac:dyDescent="0.25">
      <c r="A315" s="55">
        <v>379</v>
      </c>
      <c r="B315" s="11" t="s">
        <v>27</v>
      </c>
      <c r="C315" s="14" t="s">
        <v>147</v>
      </c>
      <c r="D315" s="6" t="s">
        <v>37</v>
      </c>
      <c r="E315" s="1" t="s">
        <v>368</v>
      </c>
      <c r="F315" s="15" t="s">
        <v>299</v>
      </c>
      <c r="G315" s="1"/>
      <c r="H315" s="4">
        <v>900</v>
      </c>
      <c r="I315" s="2"/>
      <c r="J315" s="2"/>
      <c r="K315" s="2"/>
      <c r="L315" s="2"/>
      <c r="M315" s="2">
        <v>900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>
        <v>900</v>
      </c>
      <c r="Z315" s="2"/>
      <c r="AA315" s="2"/>
      <c r="AB315" s="2"/>
      <c r="AC315" s="2"/>
      <c r="AD315" s="2"/>
      <c r="AE315" s="2"/>
      <c r="AF315" s="2"/>
      <c r="AG315" s="4"/>
      <c r="AH315" s="2"/>
      <c r="AI315" s="2">
        <f t="shared" si="30"/>
        <v>900</v>
      </c>
      <c r="AJ315" s="2">
        <f t="shared" si="31"/>
        <v>900</v>
      </c>
      <c r="AK315" s="2">
        <f t="shared" si="32"/>
        <v>900</v>
      </c>
      <c r="AL315" s="2">
        <f t="shared" si="36"/>
        <v>0</v>
      </c>
      <c r="AM315" s="2">
        <f t="shared" si="37"/>
        <v>0</v>
      </c>
      <c r="AN315" s="2">
        <f t="shared" si="38"/>
        <v>0</v>
      </c>
    </row>
    <row r="316" spans="1:40" ht="31.5" customHeight="1" x14ac:dyDescent="0.25">
      <c r="A316" s="55">
        <v>380</v>
      </c>
      <c r="B316" s="11" t="s">
        <v>27</v>
      </c>
      <c r="C316" s="9" t="s">
        <v>147</v>
      </c>
      <c r="D316" s="6" t="s">
        <v>39</v>
      </c>
      <c r="E316" s="1" t="s">
        <v>369</v>
      </c>
      <c r="F316" s="15" t="s">
        <v>299</v>
      </c>
      <c r="G316" s="1"/>
      <c r="H316" s="4">
        <v>900</v>
      </c>
      <c r="I316" s="2"/>
      <c r="J316" s="2"/>
      <c r="K316" s="2"/>
      <c r="L316" s="2"/>
      <c r="M316" s="2">
        <v>900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>
        <v>900</v>
      </c>
      <c r="Z316" s="2"/>
      <c r="AA316" s="2"/>
      <c r="AB316" s="2"/>
      <c r="AC316" s="2"/>
      <c r="AD316" s="2"/>
      <c r="AE316" s="2"/>
      <c r="AF316" s="2"/>
      <c r="AG316" s="4"/>
      <c r="AH316" s="2"/>
      <c r="AI316" s="2">
        <f t="shared" si="30"/>
        <v>900</v>
      </c>
      <c r="AJ316" s="2">
        <f t="shared" si="31"/>
        <v>900</v>
      </c>
      <c r="AK316" s="2">
        <f t="shared" si="32"/>
        <v>900</v>
      </c>
      <c r="AL316" s="2">
        <f t="shared" si="36"/>
        <v>0</v>
      </c>
      <c r="AM316" s="2">
        <f t="shared" si="37"/>
        <v>0</v>
      </c>
      <c r="AN316" s="2">
        <f t="shared" si="38"/>
        <v>0</v>
      </c>
    </row>
    <row r="317" spans="1:40" ht="30.75" customHeight="1" x14ac:dyDescent="0.25">
      <c r="A317" s="55">
        <v>383</v>
      </c>
      <c r="B317" s="11" t="s">
        <v>27</v>
      </c>
      <c r="C317" s="10" t="s">
        <v>187</v>
      </c>
      <c r="D317" s="6" t="s">
        <v>83</v>
      </c>
      <c r="E317" s="1" t="s">
        <v>379</v>
      </c>
      <c r="F317" s="15" t="s">
        <v>299</v>
      </c>
      <c r="G317" s="1"/>
      <c r="H317" s="4">
        <v>5000</v>
      </c>
      <c r="I317" s="2"/>
      <c r="J317" s="2"/>
      <c r="K317" s="2"/>
      <c r="L317" s="2"/>
      <c r="M317" s="2">
        <v>4841.7299999999996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>
        <v>5000</v>
      </c>
      <c r="Z317" s="2"/>
      <c r="AA317" s="2"/>
      <c r="AB317" s="2"/>
      <c r="AC317" s="2">
        <v>-158.27000000000001</v>
      </c>
      <c r="AD317" s="2"/>
      <c r="AE317" s="2"/>
      <c r="AF317" s="2"/>
      <c r="AG317" s="4">
        <v>158.27000000000001</v>
      </c>
      <c r="AH317" s="2"/>
      <c r="AI317" s="2">
        <f t="shared" si="30"/>
        <v>4841.7299999999996</v>
      </c>
      <c r="AJ317" s="2">
        <f t="shared" si="31"/>
        <v>4841.7299999999996</v>
      </c>
      <c r="AK317" s="2">
        <f t="shared" si="32"/>
        <v>4841.7299999999996</v>
      </c>
      <c r="AL317" s="2">
        <f t="shared" si="36"/>
        <v>0</v>
      </c>
      <c r="AM317" s="2">
        <f t="shared" si="37"/>
        <v>0</v>
      </c>
      <c r="AN317" s="2">
        <f t="shared" si="38"/>
        <v>0</v>
      </c>
    </row>
    <row r="318" spans="1:40" ht="31.5" customHeight="1" x14ac:dyDescent="0.25">
      <c r="A318" s="55">
        <v>404</v>
      </c>
      <c r="B318" s="11" t="s">
        <v>27</v>
      </c>
      <c r="C318" s="9" t="s">
        <v>150</v>
      </c>
      <c r="D318" s="6" t="s">
        <v>151</v>
      </c>
      <c r="E318" s="17" t="s">
        <v>395</v>
      </c>
      <c r="F318" s="15" t="s">
        <v>299</v>
      </c>
      <c r="G318" s="1"/>
      <c r="H318" s="4">
        <v>25</v>
      </c>
      <c r="I318" s="2"/>
      <c r="J318" s="2"/>
      <c r="K318" s="2"/>
      <c r="L318" s="2"/>
      <c r="M318" s="2">
        <v>25</v>
      </c>
      <c r="N318" s="2"/>
      <c r="O318" s="2"/>
      <c r="P318" s="2"/>
      <c r="Q318" s="2"/>
      <c r="R318" s="2"/>
      <c r="S318" s="36"/>
      <c r="T318" s="15"/>
      <c r="U318" s="2"/>
      <c r="V318" s="2"/>
      <c r="W318" s="2"/>
      <c r="X318" s="2"/>
      <c r="Y318" s="2">
        <v>25</v>
      </c>
      <c r="Z318" s="2"/>
      <c r="AA318" s="2"/>
      <c r="AB318" s="2"/>
      <c r="AC318" s="2"/>
      <c r="AD318" s="2"/>
      <c r="AE318" s="18"/>
      <c r="AF318" s="15"/>
      <c r="AG318" s="4"/>
      <c r="AH318" s="57"/>
      <c r="AI318" s="2">
        <f t="shared" si="30"/>
        <v>25</v>
      </c>
      <c r="AJ318" s="2">
        <f t="shared" si="31"/>
        <v>25</v>
      </c>
      <c r="AK318" s="2">
        <f t="shared" si="32"/>
        <v>25</v>
      </c>
      <c r="AL318" s="2">
        <f t="shared" si="36"/>
        <v>0</v>
      </c>
      <c r="AM318" s="2">
        <f t="shared" si="37"/>
        <v>0</v>
      </c>
      <c r="AN318" s="2">
        <f t="shared" si="38"/>
        <v>0</v>
      </c>
    </row>
    <row r="319" spans="1:40" ht="31.5" customHeight="1" x14ac:dyDescent="0.25">
      <c r="A319" s="55">
        <v>405</v>
      </c>
      <c r="B319" s="11" t="s">
        <v>27</v>
      </c>
      <c r="C319" s="14" t="s">
        <v>144</v>
      </c>
      <c r="D319" s="6" t="s">
        <v>37</v>
      </c>
      <c r="E319" s="1" t="s">
        <v>368</v>
      </c>
      <c r="F319" s="15" t="s">
        <v>299</v>
      </c>
      <c r="G319" s="1"/>
      <c r="H319" s="4">
        <v>900</v>
      </c>
      <c r="I319" s="2"/>
      <c r="J319" s="2"/>
      <c r="K319" s="2"/>
      <c r="L319" s="2"/>
      <c r="M319" s="2">
        <v>900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>
        <v>900</v>
      </c>
      <c r="Z319" s="2"/>
      <c r="AA319" s="2"/>
      <c r="AB319" s="2"/>
      <c r="AC319" s="2"/>
      <c r="AD319" s="2"/>
      <c r="AE319" s="2"/>
      <c r="AF319" s="2"/>
      <c r="AG319" s="4"/>
      <c r="AH319" s="3"/>
      <c r="AI319" s="2">
        <f t="shared" si="30"/>
        <v>900</v>
      </c>
      <c r="AJ319" s="2">
        <f t="shared" si="31"/>
        <v>900</v>
      </c>
      <c r="AK319" s="2">
        <f t="shared" si="32"/>
        <v>900</v>
      </c>
      <c r="AL319" s="2">
        <f t="shared" si="36"/>
        <v>0</v>
      </c>
      <c r="AM319" s="2">
        <f t="shared" si="37"/>
        <v>0</v>
      </c>
      <c r="AN319" s="2">
        <f t="shared" si="38"/>
        <v>0</v>
      </c>
    </row>
    <row r="320" spans="1:40" ht="31.5" customHeight="1" x14ac:dyDescent="0.25">
      <c r="A320" s="55">
        <v>406</v>
      </c>
      <c r="B320" s="11" t="s">
        <v>27</v>
      </c>
      <c r="C320" s="9" t="s">
        <v>197</v>
      </c>
      <c r="D320" s="6" t="s">
        <v>198</v>
      </c>
      <c r="E320" s="1" t="s">
        <v>409</v>
      </c>
      <c r="F320" s="15" t="s">
        <v>299</v>
      </c>
      <c r="G320" s="1"/>
      <c r="H320" s="4">
        <v>420</v>
      </c>
      <c r="I320" s="2"/>
      <c r="J320" s="2"/>
      <c r="K320" s="2"/>
      <c r="L320" s="2"/>
      <c r="M320" s="2"/>
      <c r="N320" s="2">
        <v>420</v>
      </c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>
        <v>420</v>
      </c>
      <c r="AA320" s="2"/>
      <c r="AB320" s="2"/>
      <c r="AC320" s="2"/>
      <c r="AD320" s="2"/>
      <c r="AE320" s="2"/>
      <c r="AF320" s="2"/>
      <c r="AG320" s="4"/>
      <c r="AH320" s="2"/>
      <c r="AI320" s="2">
        <f t="shared" si="30"/>
        <v>420</v>
      </c>
      <c r="AJ320" s="2">
        <f t="shared" si="31"/>
        <v>420</v>
      </c>
      <c r="AK320" s="2">
        <f t="shared" si="32"/>
        <v>420</v>
      </c>
      <c r="AL320" s="2">
        <f t="shared" si="36"/>
        <v>0</v>
      </c>
      <c r="AM320" s="2">
        <f t="shared" si="37"/>
        <v>0</v>
      </c>
      <c r="AN320" s="2">
        <f t="shared" si="38"/>
        <v>0</v>
      </c>
    </row>
    <row r="321" spans="1:40" ht="31.5" customHeight="1" x14ac:dyDescent="0.25">
      <c r="A321" s="55">
        <v>407</v>
      </c>
      <c r="B321" s="11" t="s">
        <v>27</v>
      </c>
      <c r="C321" s="9" t="s">
        <v>199</v>
      </c>
      <c r="D321" s="6" t="s">
        <v>149</v>
      </c>
      <c r="E321" s="1" t="s">
        <v>352</v>
      </c>
      <c r="F321" s="15" t="s">
        <v>299</v>
      </c>
      <c r="G321" s="1"/>
      <c r="H321" s="4">
        <v>1254.5999999999999</v>
      </c>
      <c r="I321" s="2"/>
      <c r="J321" s="2"/>
      <c r="K321" s="2"/>
      <c r="L321" s="2"/>
      <c r="M321" s="2"/>
      <c r="N321" s="2"/>
      <c r="O321" s="2">
        <v>1254.5999999999999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v>1254.5999999999999</v>
      </c>
      <c r="AB321" s="2"/>
      <c r="AC321" s="2"/>
      <c r="AD321" s="2"/>
      <c r="AE321" s="2"/>
      <c r="AF321" s="2"/>
      <c r="AG321" s="4"/>
      <c r="AH321" s="2"/>
      <c r="AI321" s="2">
        <f t="shared" si="30"/>
        <v>1254.5999999999999</v>
      </c>
      <c r="AJ321" s="2">
        <f t="shared" si="31"/>
        <v>1254.5999999999999</v>
      </c>
      <c r="AK321" s="2">
        <f t="shared" si="32"/>
        <v>1254.5999999999999</v>
      </c>
      <c r="AL321" s="2">
        <f t="shared" si="36"/>
        <v>0</v>
      </c>
      <c r="AM321" s="2">
        <f t="shared" si="37"/>
        <v>0</v>
      </c>
      <c r="AN321" s="2">
        <f t="shared" si="38"/>
        <v>0</v>
      </c>
    </row>
    <row r="322" spans="1:40" ht="30.75" customHeight="1" x14ac:dyDescent="0.25">
      <c r="A322" s="55">
        <v>408</v>
      </c>
      <c r="B322" s="11" t="s">
        <v>27</v>
      </c>
      <c r="C322" s="9" t="s">
        <v>200</v>
      </c>
      <c r="D322" s="6" t="s">
        <v>201</v>
      </c>
      <c r="E322" s="1" t="s">
        <v>410</v>
      </c>
      <c r="F322" s="15" t="s">
        <v>299</v>
      </c>
      <c r="G322" s="1"/>
      <c r="H322" s="4">
        <v>1100</v>
      </c>
      <c r="I322" s="2"/>
      <c r="J322" s="2"/>
      <c r="K322" s="2"/>
      <c r="L322" s="2"/>
      <c r="M322" s="2"/>
      <c r="N322" s="2">
        <v>1100</v>
      </c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>
        <v>1100</v>
      </c>
      <c r="AA322" s="2"/>
      <c r="AB322" s="2"/>
      <c r="AC322" s="2"/>
      <c r="AD322" s="2"/>
      <c r="AE322" s="2"/>
      <c r="AF322" s="2"/>
      <c r="AG322" s="4"/>
      <c r="AH322" s="2"/>
      <c r="AI322" s="2">
        <f t="shared" si="30"/>
        <v>1100</v>
      </c>
      <c r="AJ322" s="2">
        <f t="shared" si="31"/>
        <v>1100</v>
      </c>
      <c r="AK322" s="2">
        <f t="shared" si="32"/>
        <v>1100</v>
      </c>
      <c r="AL322" s="2">
        <f t="shared" si="36"/>
        <v>0</v>
      </c>
      <c r="AM322" s="2">
        <f t="shared" si="37"/>
        <v>0</v>
      </c>
      <c r="AN322" s="2">
        <f t="shared" si="38"/>
        <v>0</v>
      </c>
    </row>
    <row r="323" spans="1:40" ht="30.75" customHeight="1" x14ac:dyDescent="0.25">
      <c r="A323" s="55">
        <v>409</v>
      </c>
      <c r="B323" s="11" t="s">
        <v>27</v>
      </c>
      <c r="C323" s="9" t="s">
        <v>202</v>
      </c>
      <c r="D323" s="6" t="s">
        <v>203</v>
      </c>
      <c r="E323" s="1" t="s">
        <v>359</v>
      </c>
      <c r="F323" s="15" t="s">
        <v>300</v>
      </c>
      <c r="G323" s="1"/>
      <c r="H323" s="4">
        <v>3830</v>
      </c>
      <c r="I323" s="2"/>
      <c r="J323" s="2"/>
      <c r="K323" s="2"/>
      <c r="L323" s="2"/>
      <c r="M323" s="2"/>
      <c r="N323" s="2"/>
      <c r="O323" s="2">
        <v>3830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3830</v>
      </c>
      <c r="AB323" s="2"/>
      <c r="AC323" s="2"/>
      <c r="AD323" s="2"/>
      <c r="AE323" s="2"/>
      <c r="AF323" s="2"/>
      <c r="AG323" s="4"/>
      <c r="AH323" s="2"/>
      <c r="AI323" s="2">
        <f t="shared" si="30"/>
        <v>3830</v>
      </c>
      <c r="AJ323" s="2">
        <f t="shared" si="31"/>
        <v>3830</v>
      </c>
      <c r="AK323" s="2">
        <f t="shared" si="32"/>
        <v>3830</v>
      </c>
      <c r="AL323" s="2">
        <f t="shared" si="36"/>
        <v>0</v>
      </c>
      <c r="AM323" s="2">
        <f t="shared" si="37"/>
        <v>0</v>
      </c>
      <c r="AN323" s="2">
        <f t="shared" si="38"/>
        <v>0</v>
      </c>
    </row>
    <row r="324" spans="1:40" ht="31.5" customHeight="1" x14ac:dyDescent="0.25">
      <c r="A324" s="55">
        <v>416</v>
      </c>
      <c r="B324" s="11" t="s">
        <v>27</v>
      </c>
      <c r="C324" s="9" t="s">
        <v>144</v>
      </c>
      <c r="D324" s="6" t="s">
        <v>37</v>
      </c>
      <c r="E324" s="1" t="s">
        <v>368</v>
      </c>
      <c r="F324" s="15" t="s">
        <v>299</v>
      </c>
      <c r="G324" s="1"/>
      <c r="H324" s="4">
        <v>900</v>
      </c>
      <c r="I324" s="2"/>
      <c r="J324" s="2"/>
      <c r="K324" s="2"/>
      <c r="L324" s="2"/>
      <c r="M324" s="2"/>
      <c r="N324" s="2">
        <v>900</v>
      </c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>
        <v>900</v>
      </c>
      <c r="AA324" s="2"/>
      <c r="AB324" s="2"/>
      <c r="AC324" s="2"/>
      <c r="AD324" s="2"/>
      <c r="AE324" s="2"/>
      <c r="AF324" s="2"/>
      <c r="AG324" s="4"/>
      <c r="AH324" s="2"/>
      <c r="AI324" s="2">
        <f t="shared" si="30"/>
        <v>900</v>
      </c>
      <c r="AJ324" s="2">
        <f t="shared" si="31"/>
        <v>900</v>
      </c>
      <c r="AK324" s="2">
        <f t="shared" si="32"/>
        <v>900</v>
      </c>
      <c r="AL324" s="2">
        <f t="shared" si="36"/>
        <v>0</v>
      </c>
      <c r="AM324" s="2">
        <f t="shared" si="37"/>
        <v>0</v>
      </c>
      <c r="AN324" s="2">
        <f t="shared" si="38"/>
        <v>0</v>
      </c>
    </row>
    <row r="325" spans="1:40" ht="30.75" customHeight="1" x14ac:dyDescent="0.25">
      <c r="A325" s="55">
        <v>417</v>
      </c>
      <c r="B325" s="11" t="s">
        <v>27</v>
      </c>
      <c r="C325" s="9" t="s">
        <v>147</v>
      </c>
      <c r="D325" s="6" t="s">
        <v>37</v>
      </c>
      <c r="E325" s="1" t="s">
        <v>368</v>
      </c>
      <c r="F325" s="15" t="s">
        <v>299</v>
      </c>
      <c r="G325" s="1"/>
      <c r="H325" s="4">
        <v>900</v>
      </c>
      <c r="I325" s="2"/>
      <c r="J325" s="2"/>
      <c r="K325" s="2"/>
      <c r="L325" s="2"/>
      <c r="M325" s="2">
        <v>900</v>
      </c>
      <c r="N325" s="2"/>
      <c r="O325" s="2"/>
      <c r="P325" s="2"/>
      <c r="Q325" s="2"/>
      <c r="R325" s="18"/>
      <c r="S325" s="18"/>
      <c r="T325" s="52"/>
      <c r="U325" s="2"/>
      <c r="V325" s="2"/>
      <c r="W325" s="2"/>
      <c r="X325" s="2"/>
      <c r="Y325" s="2"/>
      <c r="Z325" s="2"/>
      <c r="AA325" s="2"/>
      <c r="AB325" s="2"/>
      <c r="AC325" s="2"/>
      <c r="AD325" s="18"/>
      <c r="AE325" s="18"/>
      <c r="AF325" s="52"/>
      <c r="AG325" s="4"/>
      <c r="AH325" s="2"/>
      <c r="AI325" s="2">
        <f t="shared" si="30"/>
        <v>900</v>
      </c>
      <c r="AJ325" s="2">
        <f t="shared" si="31"/>
        <v>900</v>
      </c>
      <c r="AK325" s="2">
        <f t="shared" si="32"/>
        <v>0</v>
      </c>
      <c r="AL325" s="2">
        <f t="shared" si="36"/>
        <v>900</v>
      </c>
      <c r="AM325" s="2">
        <f t="shared" si="37"/>
        <v>900</v>
      </c>
      <c r="AN325" s="2">
        <f t="shared" si="38"/>
        <v>0</v>
      </c>
    </row>
    <row r="326" spans="1:40" ht="31.5" customHeight="1" x14ac:dyDescent="0.25">
      <c r="A326" s="55">
        <v>438</v>
      </c>
      <c r="B326" s="11" t="s">
        <v>27</v>
      </c>
      <c r="C326" s="9" t="s">
        <v>204</v>
      </c>
      <c r="D326" s="6" t="s">
        <v>205</v>
      </c>
      <c r="E326" s="1" t="s">
        <v>411</v>
      </c>
      <c r="F326" s="15" t="s">
        <v>300</v>
      </c>
      <c r="G326" s="1"/>
      <c r="H326" s="4">
        <v>2552.1799999999998</v>
      </c>
      <c r="I326" s="2"/>
      <c r="J326" s="2"/>
      <c r="K326" s="2"/>
      <c r="L326" s="2"/>
      <c r="M326" s="2"/>
      <c r="N326" s="2"/>
      <c r="O326" s="2">
        <v>2552.1799999999998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>
        <v>2552.1799999999998</v>
      </c>
      <c r="AB326" s="2"/>
      <c r="AC326" s="2"/>
      <c r="AD326" s="2"/>
      <c r="AE326" s="2"/>
      <c r="AF326" s="2"/>
      <c r="AG326" s="4"/>
      <c r="AH326" s="2"/>
      <c r="AI326" s="2">
        <f t="shared" si="30"/>
        <v>2552.1799999999998</v>
      </c>
      <c r="AJ326" s="2">
        <f t="shared" si="31"/>
        <v>2552.1799999999998</v>
      </c>
      <c r="AK326" s="2">
        <f t="shared" si="32"/>
        <v>2552.1799999999998</v>
      </c>
      <c r="AL326" s="2">
        <f t="shared" si="36"/>
        <v>0</v>
      </c>
      <c r="AM326" s="2">
        <f t="shared" si="37"/>
        <v>0</v>
      </c>
      <c r="AN326" s="2">
        <f t="shared" si="38"/>
        <v>0</v>
      </c>
    </row>
    <row r="327" spans="1:40" ht="30.75" customHeight="1" x14ac:dyDescent="0.25">
      <c r="A327" s="55">
        <v>446</v>
      </c>
      <c r="B327" s="11" t="s">
        <v>27</v>
      </c>
      <c r="C327" s="9" t="s">
        <v>197</v>
      </c>
      <c r="D327" s="6" t="s">
        <v>198</v>
      </c>
      <c r="E327" s="1" t="s">
        <v>409</v>
      </c>
      <c r="F327" s="15" t="s">
        <v>300</v>
      </c>
      <c r="G327" s="1"/>
      <c r="H327" s="4">
        <v>210</v>
      </c>
      <c r="I327" s="2"/>
      <c r="J327" s="2"/>
      <c r="K327" s="2"/>
      <c r="L327" s="2"/>
      <c r="M327" s="2"/>
      <c r="N327" s="2"/>
      <c r="O327" s="2">
        <v>210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>
        <v>210</v>
      </c>
      <c r="AB327" s="2"/>
      <c r="AC327" s="2"/>
      <c r="AD327" s="2"/>
      <c r="AE327" s="2"/>
      <c r="AF327" s="2"/>
      <c r="AG327" s="4"/>
      <c r="AH327" s="2"/>
      <c r="AI327" s="2">
        <f t="shared" si="30"/>
        <v>210</v>
      </c>
      <c r="AJ327" s="2">
        <f t="shared" si="31"/>
        <v>210</v>
      </c>
      <c r="AK327" s="2">
        <f t="shared" si="32"/>
        <v>210</v>
      </c>
      <c r="AL327" s="2">
        <f t="shared" si="36"/>
        <v>0</v>
      </c>
      <c r="AM327" s="2">
        <f t="shared" si="37"/>
        <v>0</v>
      </c>
      <c r="AN327" s="2">
        <f t="shared" si="38"/>
        <v>0</v>
      </c>
    </row>
    <row r="328" spans="1:40" ht="30.75" customHeight="1" x14ac:dyDescent="0.25">
      <c r="A328" s="55">
        <v>449</v>
      </c>
      <c r="B328" s="11" t="s">
        <v>27</v>
      </c>
      <c r="C328" s="9" t="s">
        <v>144</v>
      </c>
      <c r="D328" s="6" t="s">
        <v>37</v>
      </c>
      <c r="E328" s="1" t="s">
        <v>368</v>
      </c>
      <c r="F328" s="15" t="s">
        <v>299</v>
      </c>
      <c r="G328" s="1"/>
      <c r="H328" s="4">
        <v>900</v>
      </c>
      <c r="I328" s="2"/>
      <c r="J328" s="2"/>
      <c r="K328" s="2"/>
      <c r="L328" s="2"/>
      <c r="M328" s="2"/>
      <c r="N328" s="3">
        <v>900</v>
      </c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3">
        <v>900</v>
      </c>
      <c r="AA328" s="2"/>
      <c r="AB328" s="2"/>
      <c r="AC328" s="2"/>
      <c r="AD328" s="2"/>
      <c r="AE328" s="2"/>
      <c r="AF328" s="2"/>
      <c r="AG328" s="4"/>
      <c r="AH328" s="2"/>
      <c r="AI328" s="2">
        <f t="shared" ref="AI328:AI391" si="39">H328-AG328+AH328</f>
        <v>900</v>
      </c>
      <c r="AJ328" s="2">
        <f t="shared" ref="AJ328:AJ391" si="40">SUM(I328:T328)</f>
        <v>900</v>
      </c>
      <c r="AK328" s="2">
        <f t="shared" ref="AK328:AK391" si="41">SUM(U328:AF328)</f>
        <v>900</v>
      </c>
      <c r="AL328" s="2">
        <f t="shared" si="36"/>
        <v>0</v>
      </c>
      <c r="AM328" s="2">
        <f t="shared" si="37"/>
        <v>0</v>
      </c>
      <c r="AN328" s="2">
        <f t="shared" si="38"/>
        <v>0</v>
      </c>
    </row>
    <row r="329" spans="1:40" ht="30.75" customHeight="1" x14ac:dyDescent="0.25">
      <c r="A329" s="55">
        <v>450</v>
      </c>
      <c r="B329" s="11" t="s">
        <v>27</v>
      </c>
      <c r="C329" s="9" t="s">
        <v>144</v>
      </c>
      <c r="D329" s="6" t="s">
        <v>39</v>
      </c>
      <c r="E329" s="1" t="s">
        <v>369</v>
      </c>
      <c r="F329" s="15" t="s">
        <v>299</v>
      </c>
      <c r="G329" s="1"/>
      <c r="H329" s="4">
        <v>900</v>
      </c>
      <c r="I329" s="2"/>
      <c r="J329" s="2"/>
      <c r="K329" s="2"/>
      <c r="L329" s="2"/>
      <c r="M329" s="2"/>
      <c r="N329" s="2">
        <v>900</v>
      </c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>
        <v>900</v>
      </c>
      <c r="AA329" s="2"/>
      <c r="AB329" s="2"/>
      <c r="AC329" s="2"/>
      <c r="AD329" s="2"/>
      <c r="AE329" s="2"/>
      <c r="AF329" s="2"/>
      <c r="AG329" s="4"/>
      <c r="AH329" s="2"/>
      <c r="AI329" s="2">
        <f t="shared" si="39"/>
        <v>900</v>
      </c>
      <c r="AJ329" s="2">
        <f t="shared" si="40"/>
        <v>900</v>
      </c>
      <c r="AK329" s="2">
        <f t="shared" si="41"/>
        <v>900</v>
      </c>
      <c r="AL329" s="2">
        <f t="shared" si="36"/>
        <v>0</v>
      </c>
      <c r="AM329" s="2">
        <f t="shared" si="37"/>
        <v>0</v>
      </c>
      <c r="AN329" s="2">
        <f t="shared" si="38"/>
        <v>0</v>
      </c>
    </row>
    <row r="330" spans="1:40" ht="31.5" customHeight="1" x14ac:dyDescent="0.25">
      <c r="A330" s="55">
        <v>451</v>
      </c>
      <c r="B330" s="11" t="s">
        <v>27</v>
      </c>
      <c r="C330" s="10" t="s">
        <v>197</v>
      </c>
      <c r="D330" s="6" t="s">
        <v>198</v>
      </c>
      <c r="E330" s="1" t="s">
        <v>409</v>
      </c>
      <c r="F330" s="15" t="s">
        <v>300</v>
      </c>
      <c r="G330" s="1"/>
      <c r="H330" s="4">
        <v>840</v>
      </c>
      <c r="I330" s="2"/>
      <c r="J330" s="2"/>
      <c r="K330" s="2"/>
      <c r="L330" s="2"/>
      <c r="M330" s="2"/>
      <c r="N330" s="2"/>
      <c r="O330" s="2">
        <v>840</v>
      </c>
      <c r="P330" s="2"/>
      <c r="Q330" s="2"/>
      <c r="R330" s="2"/>
      <c r="S330" s="52"/>
      <c r="T330" s="2"/>
      <c r="U330" s="2"/>
      <c r="V330" s="2"/>
      <c r="W330" s="2"/>
      <c r="X330" s="2"/>
      <c r="Y330" s="2"/>
      <c r="Z330" s="2"/>
      <c r="AA330" s="2">
        <v>840</v>
      </c>
      <c r="AB330" s="2"/>
      <c r="AC330" s="2"/>
      <c r="AD330" s="2"/>
      <c r="AE330" s="52"/>
      <c r="AF330" s="2"/>
      <c r="AG330" s="4"/>
      <c r="AH330" s="2"/>
      <c r="AI330" s="2">
        <f t="shared" si="39"/>
        <v>840</v>
      </c>
      <c r="AJ330" s="2">
        <f t="shared" si="40"/>
        <v>840</v>
      </c>
      <c r="AK330" s="2">
        <f t="shared" si="41"/>
        <v>840</v>
      </c>
      <c r="AL330" s="2">
        <f t="shared" si="36"/>
        <v>0</v>
      </c>
      <c r="AM330" s="2">
        <f t="shared" si="37"/>
        <v>0</v>
      </c>
      <c r="AN330" s="2">
        <f t="shared" si="38"/>
        <v>0</v>
      </c>
    </row>
    <row r="331" spans="1:40" ht="29.25" customHeight="1" x14ac:dyDescent="0.25">
      <c r="A331" s="55">
        <v>452</v>
      </c>
      <c r="B331" s="11" t="s">
        <v>40</v>
      </c>
      <c r="C331" s="9" t="s">
        <v>265</v>
      </c>
      <c r="D331" s="6" t="s">
        <v>50</v>
      </c>
      <c r="E331" s="1" t="s">
        <v>371</v>
      </c>
      <c r="F331" s="15" t="s">
        <v>300</v>
      </c>
      <c r="G331" s="1"/>
      <c r="H331" s="4">
        <v>12191.32</v>
      </c>
      <c r="I331" s="2"/>
      <c r="J331" s="2"/>
      <c r="K331" s="2"/>
      <c r="L331" s="2"/>
      <c r="M331" s="2"/>
      <c r="N331" s="2">
        <v>11191.32</v>
      </c>
      <c r="O331" s="2">
        <v>13278.58</v>
      </c>
      <c r="P331" s="2">
        <v>23815.47</v>
      </c>
      <c r="Q331" s="2">
        <v>13258.55</v>
      </c>
      <c r="R331" s="2">
        <v>11956.53</v>
      </c>
      <c r="S331" s="2"/>
      <c r="T331" s="2"/>
      <c r="U331" s="2"/>
      <c r="V331" s="2"/>
      <c r="W331" s="2"/>
      <c r="X331" s="2"/>
      <c r="Y331" s="2"/>
      <c r="Z331" s="2">
        <v>11191.32</v>
      </c>
      <c r="AA331" s="2">
        <v>13278.58</v>
      </c>
      <c r="AB331" s="2">
        <v>23815.47</v>
      </c>
      <c r="AC331" s="2">
        <v>13258.55</v>
      </c>
      <c r="AD331" s="2">
        <v>11956.53</v>
      </c>
      <c r="AE331" s="2"/>
      <c r="AF331" s="2"/>
      <c r="AG331" s="52"/>
      <c r="AH331" s="2">
        <v>92412.7</v>
      </c>
      <c r="AI331" s="2">
        <f t="shared" si="39"/>
        <v>104604.01999999999</v>
      </c>
      <c r="AJ331" s="2">
        <f t="shared" si="40"/>
        <v>73500.45</v>
      </c>
      <c r="AK331" s="2">
        <f t="shared" si="41"/>
        <v>73500.45</v>
      </c>
      <c r="AL331" s="2">
        <f t="shared" si="36"/>
        <v>31103.569999999992</v>
      </c>
      <c r="AM331" s="2">
        <f t="shared" si="37"/>
        <v>0</v>
      </c>
      <c r="AN331" s="2">
        <f t="shared" si="38"/>
        <v>31103.569999999992</v>
      </c>
    </row>
    <row r="332" spans="1:40" ht="30.75" customHeight="1" x14ac:dyDescent="0.25">
      <c r="A332" s="55">
        <v>455</v>
      </c>
      <c r="B332" s="11" t="s">
        <v>27</v>
      </c>
      <c r="C332" s="49" t="s">
        <v>144</v>
      </c>
      <c r="D332" s="6" t="s">
        <v>206</v>
      </c>
      <c r="E332" s="1" t="s">
        <v>360</v>
      </c>
      <c r="F332" s="15" t="s">
        <v>299</v>
      </c>
      <c r="G332" s="1"/>
      <c r="H332" s="4">
        <v>2700</v>
      </c>
      <c r="I332" s="2"/>
      <c r="J332" s="2"/>
      <c r="K332" s="2"/>
      <c r="L332" s="2"/>
      <c r="M332" s="2"/>
      <c r="N332" s="2">
        <v>2700</v>
      </c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>
        <v>2700</v>
      </c>
      <c r="AA332" s="2"/>
      <c r="AB332" s="2"/>
      <c r="AC332" s="2"/>
      <c r="AD332" s="2"/>
      <c r="AE332" s="2"/>
      <c r="AF332" s="2"/>
      <c r="AG332" s="4"/>
      <c r="AH332" s="2"/>
      <c r="AI332" s="2">
        <f t="shared" si="39"/>
        <v>2700</v>
      </c>
      <c r="AJ332" s="2">
        <f t="shared" si="40"/>
        <v>2700</v>
      </c>
      <c r="AK332" s="2">
        <f t="shared" si="41"/>
        <v>2700</v>
      </c>
      <c r="AL332" s="2">
        <f t="shared" si="36"/>
        <v>0</v>
      </c>
      <c r="AM332" s="2">
        <f t="shared" si="37"/>
        <v>0</v>
      </c>
      <c r="AN332" s="2">
        <f t="shared" si="38"/>
        <v>0</v>
      </c>
    </row>
    <row r="333" spans="1:40" ht="32.25" customHeight="1" x14ac:dyDescent="0.25">
      <c r="A333" s="55">
        <v>456</v>
      </c>
      <c r="B333" s="11" t="s">
        <v>27</v>
      </c>
      <c r="C333" s="9" t="s">
        <v>266</v>
      </c>
      <c r="D333" s="6" t="s">
        <v>207</v>
      </c>
      <c r="E333" s="1" t="s">
        <v>361</v>
      </c>
      <c r="F333" s="15" t="s">
        <v>300</v>
      </c>
      <c r="G333" s="1"/>
      <c r="H333" s="4">
        <v>22540</v>
      </c>
      <c r="I333" s="2"/>
      <c r="J333" s="2"/>
      <c r="K333" s="2"/>
      <c r="L333" s="2"/>
      <c r="M333" s="2"/>
      <c r="N333" s="2"/>
      <c r="O333" s="2">
        <v>22540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>
        <v>22540</v>
      </c>
      <c r="AB333" s="2"/>
      <c r="AC333" s="2"/>
      <c r="AD333" s="2"/>
      <c r="AE333" s="2"/>
      <c r="AF333" s="2"/>
      <c r="AG333" s="4"/>
      <c r="AH333" s="2"/>
      <c r="AI333" s="2">
        <f t="shared" si="39"/>
        <v>22540</v>
      </c>
      <c r="AJ333" s="2">
        <f t="shared" si="40"/>
        <v>22540</v>
      </c>
      <c r="AK333" s="2">
        <f t="shared" si="41"/>
        <v>22540</v>
      </c>
      <c r="AL333" s="2">
        <f t="shared" si="36"/>
        <v>0</v>
      </c>
      <c r="AM333" s="2">
        <f t="shared" si="37"/>
        <v>0</v>
      </c>
      <c r="AN333" s="2">
        <f t="shared" si="38"/>
        <v>0</v>
      </c>
    </row>
    <row r="334" spans="1:40" ht="32.25" customHeight="1" x14ac:dyDescent="0.25">
      <c r="A334" s="55">
        <v>457</v>
      </c>
      <c r="B334" s="11" t="s">
        <v>27</v>
      </c>
      <c r="C334" s="28" t="s">
        <v>178</v>
      </c>
      <c r="D334" s="6" t="s">
        <v>208</v>
      </c>
      <c r="E334" s="1" t="s">
        <v>412</v>
      </c>
      <c r="F334" s="15" t="s">
        <v>300</v>
      </c>
      <c r="G334" s="1"/>
      <c r="H334" s="4">
        <v>30780</v>
      </c>
      <c r="I334" s="2"/>
      <c r="J334" s="2"/>
      <c r="K334" s="2"/>
      <c r="L334" s="2"/>
      <c r="M334" s="2"/>
      <c r="N334" s="2">
        <v>30780</v>
      </c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>
        <v>30780</v>
      </c>
      <c r="AA334" s="2"/>
      <c r="AB334" s="2"/>
      <c r="AC334" s="2"/>
      <c r="AD334" s="2"/>
      <c r="AE334" s="2"/>
      <c r="AF334" s="2"/>
      <c r="AG334" s="4"/>
      <c r="AH334" s="2"/>
      <c r="AI334" s="2">
        <f t="shared" si="39"/>
        <v>30780</v>
      </c>
      <c r="AJ334" s="2">
        <f t="shared" si="40"/>
        <v>30780</v>
      </c>
      <c r="AK334" s="2">
        <f t="shared" si="41"/>
        <v>30780</v>
      </c>
      <c r="AL334" s="2">
        <f t="shared" si="36"/>
        <v>0</v>
      </c>
      <c r="AM334" s="2">
        <f t="shared" si="37"/>
        <v>0</v>
      </c>
      <c r="AN334" s="2">
        <f t="shared" si="38"/>
        <v>0</v>
      </c>
    </row>
    <row r="335" spans="1:40" ht="32.25" customHeight="1" x14ac:dyDescent="0.25">
      <c r="A335" s="55">
        <v>458</v>
      </c>
      <c r="B335" s="11" t="s">
        <v>40</v>
      </c>
      <c r="C335" s="9" t="s">
        <v>267</v>
      </c>
      <c r="D335" s="6" t="s">
        <v>62</v>
      </c>
      <c r="E335" s="1" t="s">
        <v>373</v>
      </c>
      <c r="F335" s="15" t="s">
        <v>300</v>
      </c>
      <c r="G335" s="1"/>
      <c r="H335" s="4">
        <v>100</v>
      </c>
      <c r="I335" s="2"/>
      <c r="J335" s="2"/>
      <c r="K335" s="2"/>
      <c r="L335" s="2"/>
      <c r="M335" s="2"/>
      <c r="N335" s="2">
        <v>96.86</v>
      </c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96.86</v>
      </c>
      <c r="AA335" s="2"/>
      <c r="AB335" s="2"/>
      <c r="AC335" s="2"/>
      <c r="AD335" s="2"/>
      <c r="AE335" s="2"/>
      <c r="AF335" s="2"/>
      <c r="AG335" s="4"/>
      <c r="AH335" s="2"/>
      <c r="AI335" s="2">
        <f t="shared" si="39"/>
        <v>100</v>
      </c>
      <c r="AJ335" s="2">
        <f t="shared" si="40"/>
        <v>96.86</v>
      </c>
      <c r="AK335" s="2">
        <f t="shared" si="41"/>
        <v>96.86</v>
      </c>
      <c r="AL335" s="2">
        <f t="shared" si="36"/>
        <v>3.1400000000000006</v>
      </c>
      <c r="AM335" s="2">
        <f t="shared" si="37"/>
        <v>0</v>
      </c>
      <c r="AN335" s="2">
        <f t="shared" si="38"/>
        <v>3.1400000000000006</v>
      </c>
    </row>
    <row r="336" spans="1:40" ht="33" customHeight="1" x14ac:dyDescent="0.25">
      <c r="A336" s="55">
        <v>459</v>
      </c>
      <c r="B336" s="11" t="s">
        <v>40</v>
      </c>
      <c r="C336" s="10" t="s">
        <v>268</v>
      </c>
      <c r="D336" s="6" t="s">
        <v>62</v>
      </c>
      <c r="E336" s="1" t="s">
        <v>373</v>
      </c>
      <c r="F336" s="15" t="s">
        <v>300</v>
      </c>
      <c r="G336" s="1"/>
      <c r="H336" s="4">
        <v>40</v>
      </c>
      <c r="I336" s="2"/>
      <c r="J336" s="2"/>
      <c r="K336" s="2"/>
      <c r="L336" s="2"/>
      <c r="M336" s="2"/>
      <c r="N336" s="2">
        <v>39.369999999999997</v>
      </c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>
        <v>39.369999999999997</v>
      </c>
      <c r="AA336" s="2"/>
      <c r="AB336" s="2"/>
      <c r="AC336" s="2"/>
      <c r="AD336" s="2"/>
      <c r="AE336" s="2"/>
      <c r="AF336" s="2"/>
      <c r="AG336" s="4"/>
      <c r="AH336" s="2"/>
      <c r="AI336" s="2">
        <f t="shared" si="39"/>
        <v>40</v>
      </c>
      <c r="AJ336" s="2">
        <f t="shared" si="40"/>
        <v>39.369999999999997</v>
      </c>
      <c r="AK336" s="2">
        <f t="shared" si="41"/>
        <v>39.369999999999997</v>
      </c>
      <c r="AL336" s="2">
        <f t="shared" si="36"/>
        <v>0.63000000000000256</v>
      </c>
      <c r="AM336" s="2">
        <f t="shared" si="37"/>
        <v>0</v>
      </c>
      <c r="AN336" s="2">
        <f t="shared" si="38"/>
        <v>0.63000000000000256</v>
      </c>
    </row>
    <row r="337" spans="1:40" ht="31.5" customHeight="1" x14ac:dyDescent="0.25">
      <c r="A337" s="55">
        <v>460</v>
      </c>
      <c r="B337" s="11" t="s">
        <v>40</v>
      </c>
      <c r="C337" s="9" t="s">
        <v>269</v>
      </c>
      <c r="D337" s="6" t="s">
        <v>209</v>
      </c>
      <c r="E337" s="1" t="s">
        <v>413</v>
      </c>
      <c r="F337" s="15" t="s">
        <v>300</v>
      </c>
      <c r="G337" s="1"/>
      <c r="H337" s="4">
        <v>50000</v>
      </c>
      <c r="I337" s="2"/>
      <c r="J337" s="2"/>
      <c r="K337" s="2"/>
      <c r="L337" s="2"/>
      <c r="M337" s="2"/>
      <c r="N337" s="2"/>
      <c r="O337" s="2"/>
      <c r="P337" s="2"/>
      <c r="Q337" s="2">
        <v>99979.17</v>
      </c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>
        <f>91380.79+6598.63+1199.75</f>
        <v>99179.17</v>
      </c>
      <c r="AD337" s="2"/>
      <c r="AE337" s="2"/>
      <c r="AF337" s="2"/>
      <c r="AG337" s="4"/>
      <c r="AH337" s="2">
        <v>60000</v>
      </c>
      <c r="AI337" s="2">
        <f t="shared" si="39"/>
        <v>110000</v>
      </c>
      <c r="AJ337" s="2">
        <f t="shared" si="40"/>
        <v>99979.17</v>
      </c>
      <c r="AK337" s="2">
        <f t="shared" si="41"/>
        <v>99179.17</v>
      </c>
      <c r="AL337" s="2">
        <f t="shared" si="36"/>
        <v>10820.830000000002</v>
      </c>
      <c r="AM337" s="2">
        <f t="shared" si="37"/>
        <v>800</v>
      </c>
      <c r="AN337" s="2">
        <f t="shared" si="38"/>
        <v>10020.830000000002</v>
      </c>
    </row>
    <row r="338" spans="1:40" ht="30" customHeight="1" x14ac:dyDescent="0.25">
      <c r="A338" s="55">
        <v>461</v>
      </c>
      <c r="B338" s="11" t="s">
        <v>40</v>
      </c>
      <c r="C338" s="9" t="s">
        <v>131</v>
      </c>
      <c r="D338" s="6" t="s">
        <v>132</v>
      </c>
      <c r="E338" s="1" t="s">
        <v>339</v>
      </c>
      <c r="F338" s="15" t="s">
        <v>300</v>
      </c>
      <c r="G338" s="1"/>
      <c r="H338" s="4">
        <v>13520.5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2"/>
      <c r="AD338" s="2"/>
      <c r="AE338" s="2"/>
      <c r="AF338" s="2"/>
      <c r="AG338" s="4">
        <v>13520.5</v>
      </c>
      <c r="AH338" s="2"/>
      <c r="AI338" s="2">
        <f t="shared" si="39"/>
        <v>0</v>
      </c>
      <c r="AJ338" s="2">
        <f t="shared" si="40"/>
        <v>0</v>
      </c>
      <c r="AK338" s="2">
        <f t="shared" si="41"/>
        <v>0</v>
      </c>
      <c r="AL338" s="2">
        <f t="shared" si="36"/>
        <v>0</v>
      </c>
      <c r="AM338" s="2">
        <f t="shared" si="37"/>
        <v>0</v>
      </c>
      <c r="AN338" s="2">
        <f t="shared" si="38"/>
        <v>0</v>
      </c>
    </row>
    <row r="339" spans="1:40" ht="30" customHeight="1" x14ac:dyDescent="0.25">
      <c r="A339" s="55">
        <v>465</v>
      </c>
      <c r="B339" s="11" t="s">
        <v>27</v>
      </c>
      <c r="C339" s="45" t="s">
        <v>270</v>
      </c>
      <c r="D339" s="6" t="s">
        <v>210</v>
      </c>
      <c r="E339" s="1" t="s">
        <v>343</v>
      </c>
      <c r="F339" s="15" t="s">
        <v>300</v>
      </c>
      <c r="G339" s="1"/>
      <c r="H339" s="4">
        <v>2345</v>
      </c>
      <c r="I339" s="2"/>
      <c r="J339" s="2"/>
      <c r="K339" s="2"/>
      <c r="L339" s="2"/>
      <c r="M339" s="2"/>
      <c r="N339" s="2"/>
      <c r="O339" s="2">
        <v>2345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>
        <v>2345</v>
      </c>
      <c r="AB339" s="18"/>
      <c r="AC339" s="15"/>
      <c r="AD339" s="2"/>
      <c r="AE339" s="2"/>
      <c r="AF339" s="2"/>
      <c r="AG339" s="4"/>
      <c r="AH339" s="2"/>
      <c r="AI339" s="2">
        <f t="shared" si="39"/>
        <v>2345</v>
      </c>
      <c r="AJ339" s="2">
        <f t="shared" si="40"/>
        <v>2345</v>
      </c>
      <c r="AK339" s="2">
        <f t="shared" si="41"/>
        <v>2345</v>
      </c>
      <c r="AL339" s="2">
        <f t="shared" si="36"/>
        <v>0</v>
      </c>
      <c r="AM339" s="2">
        <f t="shared" si="37"/>
        <v>0</v>
      </c>
      <c r="AN339" s="2">
        <f t="shared" si="38"/>
        <v>0</v>
      </c>
    </row>
    <row r="340" spans="1:40" ht="30" customHeight="1" x14ac:dyDescent="0.25">
      <c r="A340" s="55">
        <v>466</v>
      </c>
      <c r="B340" s="11" t="s">
        <v>40</v>
      </c>
      <c r="C340" s="28" t="s">
        <v>131</v>
      </c>
      <c r="D340" s="9" t="s">
        <v>211</v>
      </c>
      <c r="E340" s="1" t="s">
        <v>339</v>
      </c>
      <c r="F340" s="15" t="s">
        <v>300</v>
      </c>
      <c r="G340" s="1"/>
      <c r="H340" s="4">
        <v>13520.5</v>
      </c>
      <c r="I340" s="2"/>
      <c r="J340" s="2"/>
      <c r="K340" s="2"/>
      <c r="L340" s="2"/>
      <c r="M340" s="2"/>
      <c r="N340" s="2"/>
      <c r="O340" s="2"/>
      <c r="P340" s="2"/>
      <c r="Q340" s="2"/>
      <c r="R340" s="2">
        <v>2724.3</v>
      </c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>
        <f>2593.53+130.77</f>
        <v>2724.3</v>
      </c>
      <c r="AE340" s="2"/>
      <c r="AF340" s="2"/>
      <c r="AG340" s="4"/>
      <c r="AH340" s="2"/>
      <c r="AI340" s="2">
        <f t="shared" si="39"/>
        <v>13520.5</v>
      </c>
      <c r="AJ340" s="2">
        <f t="shared" si="40"/>
        <v>2724.3</v>
      </c>
      <c r="AK340" s="2">
        <f t="shared" si="41"/>
        <v>2724.3</v>
      </c>
      <c r="AL340" s="2">
        <f t="shared" si="36"/>
        <v>10796.2</v>
      </c>
      <c r="AM340" s="2">
        <f t="shared" si="37"/>
        <v>0</v>
      </c>
      <c r="AN340" s="2">
        <f t="shared" si="38"/>
        <v>10796.2</v>
      </c>
    </row>
    <row r="341" spans="1:40" ht="30" customHeight="1" x14ac:dyDescent="0.25">
      <c r="A341" s="55">
        <v>490</v>
      </c>
      <c r="B341" s="11" t="s">
        <v>40</v>
      </c>
      <c r="C341" s="9" t="s">
        <v>262</v>
      </c>
      <c r="D341" s="6" t="s">
        <v>48</v>
      </c>
      <c r="E341" s="1" t="s">
        <v>346</v>
      </c>
      <c r="F341" s="15" t="s">
        <v>300</v>
      </c>
      <c r="G341" s="1"/>
      <c r="H341" s="4">
        <v>12000</v>
      </c>
      <c r="I341" s="2"/>
      <c r="J341" s="2"/>
      <c r="K341" s="2"/>
      <c r="L341" s="2"/>
      <c r="M341" s="2"/>
      <c r="N341" s="2"/>
      <c r="O341" s="2">
        <f>5727.71+5727.71</f>
        <v>11455.42</v>
      </c>
      <c r="P341" s="2">
        <v>8127.41</v>
      </c>
      <c r="Q341" s="2">
        <v>8582.6299999999992</v>
      </c>
      <c r="R341" s="2"/>
      <c r="S341" s="2"/>
      <c r="T341" s="2"/>
      <c r="U341" s="2"/>
      <c r="V341" s="2"/>
      <c r="W341" s="2"/>
      <c r="X341" s="2"/>
      <c r="Y341" s="2"/>
      <c r="Z341" s="2"/>
      <c r="AA341" s="2">
        <f>5452.78+5452.78+274.93+274.93</f>
        <v>11455.42</v>
      </c>
      <c r="AB341" s="2">
        <f>7737.29+390.12</f>
        <v>8127.41</v>
      </c>
      <c r="AC341" s="2">
        <f>8170.66+411.97</f>
        <v>8582.6299999999992</v>
      </c>
      <c r="AD341" s="2"/>
      <c r="AE341" s="2"/>
      <c r="AF341" s="2"/>
      <c r="AG341" s="4"/>
      <c r="AH341" s="2">
        <v>16300</v>
      </c>
      <c r="AI341" s="2">
        <f t="shared" si="39"/>
        <v>28300</v>
      </c>
      <c r="AJ341" s="2">
        <f t="shared" si="40"/>
        <v>28165.46</v>
      </c>
      <c r="AK341" s="2">
        <f t="shared" si="41"/>
        <v>28165.46</v>
      </c>
      <c r="AL341" s="2">
        <f t="shared" si="36"/>
        <v>134.54000000000087</v>
      </c>
      <c r="AM341" s="2">
        <f t="shared" si="37"/>
        <v>0</v>
      </c>
      <c r="AN341" s="2">
        <f t="shared" si="38"/>
        <v>134.54000000000087</v>
      </c>
    </row>
    <row r="342" spans="1:40" ht="30.75" customHeight="1" x14ac:dyDescent="0.25">
      <c r="A342" s="55">
        <v>491</v>
      </c>
      <c r="B342" s="11" t="s">
        <v>27</v>
      </c>
      <c r="C342" s="9" t="s">
        <v>271</v>
      </c>
      <c r="D342" s="6" t="s">
        <v>212</v>
      </c>
      <c r="E342" s="1" t="s">
        <v>414</v>
      </c>
      <c r="F342" s="15" t="s">
        <v>300</v>
      </c>
      <c r="G342" s="1"/>
      <c r="H342" s="4">
        <v>202.18</v>
      </c>
      <c r="I342" s="2"/>
      <c r="J342" s="2"/>
      <c r="K342" s="2"/>
      <c r="L342" s="2"/>
      <c r="M342" s="2"/>
      <c r="N342" s="2"/>
      <c r="O342" s="2">
        <v>202.18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>
        <v>202.18</v>
      </c>
      <c r="AB342" s="2"/>
      <c r="AC342" s="2"/>
      <c r="AD342" s="2"/>
      <c r="AE342" s="2"/>
      <c r="AF342" s="2"/>
      <c r="AG342" s="4"/>
      <c r="AH342" s="2"/>
      <c r="AI342" s="2">
        <f t="shared" si="39"/>
        <v>202.18</v>
      </c>
      <c r="AJ342" s="2">
        <f t="shared" si="40"/>
        <v>202.18</v>
      </c>
      <c r="AK342" s="2">
        <f t="shared" si="41"/>
        <v>202.18</v>
      </c>
      <c r="AL342" s="2">
        <f t="shared" si="36"/>
        <v>0</v>
      </c>
      <c r="AM342" s="2">
        <f t="shared" si="37"/>
        <v>0</v>
      </c>
      <c r="AN342" s="2">
        <f t="shared" si="38"/>
        <v>0</v>
      </c>
    </row>
    <row r="343" spans="1:40" ht="30.75" customHeight="1" x14ac:dyDescent="0.25">
      <c r="A343" s="55">
        <v>492</v>
      </c>
      <c r="B343" s="11" t="s">
        <v>40</v>
      </c>
      <c r="C343" s="9" t="s">
        <v>80</v>
      </c>
      <c r="D343" s="6" t="s">
        <v>213</v>
      </c>
      <c r="E343" s="1" t="s">
        <v>362</v>
      </c>
      <c r="F343" s="15" t="s">
        <v>300</v>
      </c>
      <c r="G343" s="1"/>
      <c r="H343" s="4">
        <v>10000</v>
      </c>
      <c r="I343" s="2"/>
      <c r="J343" s="2"/>
      <c r="K343" s="2"/>
      <c r="L343" s="2"/>
      <c r="M343" s="2"/>
      <c r="N343" s="2"/>
      <c r="O343" s="2">
        <v>3720</v>
      </c>
      <c r="P343" s="2">
        <v>5500</v>
      </c>
      <c r="Q343" s="2">
        <v>5500</v>
      </c>
      <c r="R343" s="2"/>
      <c r="S343" s="2"/>
      <c r="T343" s="2"/>
      <c r="U343" s="2"/>
      <c r="V343" s="2"/>
      <c r="W343" s="2"/>
      <c r="X343" s="2"/>
      <c r="Y343" s="2"/>
      <c r="Z343" s="2"/>
      <c r="AA343" s="2">
        <f>3168.98+141.82+409.2</f>
        <v>3720</v>
      </c>
      <c r="AB343" s="2">
        <f t="shared" ref="AB343:AC345" si="42">4418.23+476.77+605</f>
        <v>5500</v>
      </c>
      <c r="AC343" s="2">
        <f t="shared" si="42"/>
        <v>5500</v>
      </c>
      <c r="AD343" s="2"/>
      <c r="AE343" s="2"/>
      <c r="AF343" s="2"/>
      <c r="AG343" s="4"/>
      <c r="AH343" s="2">
        <v>6000</v>
      </c>
      <c r="AI343" s="2">
        <f t="shared" si="39"/>
        <v>16000</v>
      </c>
      <c r="AJ343" s="2">
        <f t="shared" si="40"/>
        <v>14720</v>
      </c>
      <c r="AK343" s="2">
        <f t="shared" si="41"/>
        <v>14720</v>
      </c>
      <c r="AL343" s="2">
        <f t="shared" si="36"/>
        <v>1280</v>
      </c>
      <c r="AM343" s="2">
        <f t="shared" si="37"/>
        <v>0</v>
      </c>
      <c r="AN343" s="2">
        <f t="shared" si="38"/>
        <v>1280</v>
      </c>
    </row>
    <row r="344" spans="1:40" ht="31.5" customHeight="1" x14ac:dyDescent="0.25">
      <c r="A344" s="55">
        <v>493</v>
      </c>
      <c r="B344" s="11" t="s">
        <v>40</v>
      </c>
      <c r="C344" s="9" t="s">
        <v>80</v>
      </c>
      <c r="D344" s="6" t="s">
        <v>79</v>
      </c>
      <c r="E344" s="1" t="s">
        <v>333</v>
      </c>
      <c r="F344" s="15" t="s">
        <v>300</v>
      </c>
      <c r="G344" s="1"/>
      <c r="H344" s="4">
        <v>3000</v>
      </c>
      <c r="I344" s="2"/>
      <c r="J344" s="2"/>
      <c r="K344" s="2"/>
      <c r="L344" s="2"/>
      <c r="M344" s="2"/>
      <c r="N344" s="2">
        <v>2920</v>
      </c>
      <c r="O344" s="2">
        <v>5200</v>
      </c>
      <c r="P344" s="2">
        <v>5500</v>
      </c>
      <c r="Q344" s="2">
        <v>5500</v>
      </c>
      <c r="R344" s="2"/>
      <c r="S344" s="2"/>
      <c r="T344" s="2"/>
      <c r="U344" s="2"/>
      <c r="V344" s="2"/>
      <c r="W344" s="2"/>
      <c r="X344" s="2"/>
      <c r="Y344" s="2"/>
      <c r="Z344" s="2"/>
      <c r="AA344" s="2">
        <f>1724.71+4222.83+640.2+555.09+572+405.17</f>
        <v>8120</v>
      </c>
      <c r="AB344" s="2">
        <f t="shared" si="42"/>
        <v>5500</v>
      </c>
      <c r="AC344" s="2">
        <f t="shared" si="42"/>
        <v>5500</v>
      </c>
      <c r="AD344" s="2"/>
      <c r="AE344" s="2"/>
      <c r="AF344" s="2"/>
      <c r="AG344" s="4"/>
      <c r="AH344" s="2">
        <v>17000</v>
      </c>
      <c r="AI344" s="2">
        <f t="shared" si="39"/>
        <v>20000</v>
      </c>
      <c r="AJ344" s="2">
        <f t="shared" si="40"/>
        <v>19120</v>
      </c>
      <c r="AK344" s="2">
        <f t="shared" si="41"/>
        <v>19120</v>
      </c>
      <c r="AL344" s="2">
        <f t="shared" si="36"/>
        <v>880</v>
      </c>
      <c r="AM344" s="2">
        <f t="shared" si="37"/>
        <v>0</v>
      </c>
      <c r="AN344" s="2">
        <f t="shared" si="38"/>
        <v>880</v>
      </c>
    </row>
    <row r="345" spans="1:40" ht="30.75" customHeight="1" x14ac:dyDescent="0.25">
      <c r="A345" s="55">
        <v>494</v>
      </c>
      <c r="B345" s="11" t="s">
        <v>40</v>
      </c>
      <c r="C345" s="9" t="s">
        <v>80</v>
      </c>
      <c r="D345" s="6" t="s">
        <v>81</v>
      </c>
      <c r="E345" s="1" t="s">
        <v>348</v>
      </c>
      <c r="F345" s="15" t="s">
        <v>300</v>
      </c>
      <c r="G345" s="1"/>
      <c r="H345" s="4">
        <v>3000</v>
      </c>
      <c r="I345" s="2"/>
      <c r="J345" s="2"/>
      <c r="K345" s="2"/>
      <c r="L345" s="2"/>
      <c r="M345" s="2"/>
      <c r="N345" s="2">
        <v>3000</v>
      </c>
      <c r="O345" s="2">
        <v>5200</v>
      </c>
      <c r="P345" s="2">
        <v>5500</v>
      </c>
      <c r="Q345" s="2">
        <v>5500</v>
      </c>
      <c r="R345" s="2"/>
      <c r="S345" s="2"/>
      <c r="T345" s="2"/>
      <c r="U345" s="2"/>
      <c r="V345" s="2"/>
      <c r="W345" s="2"/>
      <c r="X345" s="2"/>
      <c r="Y345" s="2"/>
      <c r="Z345" s="2"/>
      <c r="AA345" s="2">
        <f>1776.33+4222.83+649+574.67+405.17+572</f>
        <v>8200</v>
      </c>
      <c r="AB345" s="2">
        <f t="shared" si="42"/>
        <v>5500</v>
      </c>
      <c r="AC345" s="2">
        <f t="shared" si="42"/>
        <v>5500</v>
      </c>
      <c r="AD345" s="2"/>
      <c r="AE345" s="2"/>
      <c r="AF345" s="2"/>
      <c r="AG345" s="4"/>
      <c r="AH345" s="2">
        <v>17005</v>
      </c>
      <c r="AI345" s="2">
        <f t="shared" si="39"/>
        <v>20005</v>
      </c>
      <c r="AJ345" s="2">
        <f t="shared" si="40"/>
        <v>19200</v>
      </c>
      <c r="AK345" s="2">
        <f t="shared" si="41"/>
        <v>19200</v>
      </c>
      <c r="AL345" s="2">
        <f t="shared" si="36"/>
        <v>805</v>
      </c>
      <c r="AM345" s="2">
        <f t="shared" si="37"/>
        <v>0</v>
      </c>
      <c r="AN345" s="2">
        <f t="shared" si="38"/>
        <v>805</v>
      </c>
    </row>
    <row r="346" spans="1:40" ht="31.5" customHeight="1" x14ac:dyDescent="0.25">
      <c r="A346" s="55">
        <v>495</v>
      </c>
      <c r="B346" s="11" t="s">
        <v>40</v>
      </c>
      <c r="C346" s="9" t="s">
        <v>80</v>
      </c>
      <c r="D346" s="6" t="s">
        <v>82</v>
      </c>
      <c r="E346" s="1" t="s">
        <v>378</v>
      </c>
      <c r="F346" s="15" t="s">
        <v>300</v>
      </c>
      <c r="G346" s="1"/>
      <c r="H346" s="4">
        <v>4950</v>
      </c>
      <c r="I346" s="2"/>
      <c r="J346" s="2"/>
      <c r="K346" s="2"/>
      <c r="L346" s="2"/>
      <c r="M346" s="2"/>
      <c r="N346" s="2">
        <v>4200</v>
      </c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>
        <f>3520.67+212.93+466.4</f>
        <v>4200</v>
      </c>
      <c r="AB346" s="2"/>
      <c r="AC346" s="2"/>
      <c r="AD346" s="2"/>
      <c r="AE346" s="2"/>
      <c r="AF346" s="2"/>
      <c r="AG346" s="4"/>
      <c r="AH346" s="2"/>
      <c r="AI346" s="2">
        <f t="shared" si="39"/>
        <v>4950</v>
      </c>
      <c r="AJ346" s="2">
        <f t="shared" si="40"/>
        <v>4200</v>
      </c>
      <c r="AK346" s="2">
        <f t="shared" si="41"/>
        <v>4200</v>
      </c>
      <c r="AL346" s="2">
        <f t="shared" si="36"/>
        <v>750</v>
      </c>
      <c r="AM346" s="2">
        <f t="shared" si="37"/>
        <v>0</v>
      </c>
      <c r="AN346" s="2">
        <f t="shared" si="38"/>
        <v>750</v>
      </c>
    </row>
    <row r="347" spans="1:40" ht="30.75" customHeight="1" x14ac:dyDescent="0.25">
      <c r="A347" s="55">
        <v>497</v>
      </c>
      <c r="B347" s="11" t="s">
        <v>40</v>
      </c>
      <c r="C347" s="9" t="s">
        <v>272</v>
      </c>
      <c r="D347" s="6" t="s">
        <v>62</v>
      </c>
      <c r="E347" s="1" t="s">
        <v>373</v>
      </c>
      <c r="F347" s="15" t="s">
        <v>300</v>
      </c>
      <c r="G347" s="1"/>
      <c r="H347" s="4">
        <v>4150</v>
      </c>
      <c r="I347" s="2"/>
      <c r="J347" s="2"/>
      <c r="K347" s="2"/>
      <c r="L347" s="2"/>
      <c r="M347" s="2"/>
      <c r="N347" s="2">
        <v>3192</v>
      </c>
      <c r="O347" s="2">
        <v>2824</v>
      </c>
      <c r="P347" s="2">
        <v>3300</v>
      </c>
      <c r="Q347" s="4">
        <v>3300</v>
      </c>
      <c r="R347" s="2"/>
      <c r="S347" s="2"/>
      <c r="T347" s="2"/>
      <c r="U347" s="2"/>
      <c r="V347" s="2"/>
      <c r="W347" s="2"/>
      <c r="X347" s="2"/>
      <c r="Y347" s="2"/>
      <c r="Z347" s="2"/>
      <c r="AA347" s="2">
        <v>3192</v>
      </c>
      <c r="AB347" s="2">
        <v>2824</v>
      </c>
      <c r="AC347" s="4">
        <v>3300</v>
      </c>
      <c r="AD347" s="2">
        <v>3300</v>
      </c>
      <c r="AE347" s="2"/>
      <c r="AF347" s="2"/>
      <c r="AG347" s="4"/>
      <c r="AH347" s="2">
        <v>8500</v>
      </c>
      <c r="AI347" s="2">
        <f t="shared" si="39"/>
        <v>12650</v>
      </c>
      <c r="AJ347" s="2">
        <f t="shared" si="40"/>
        <v>12616</v>
      </c>
      <c r="AK347" s="2">
        <f t="shared" si="41"/>
        <v>12616</v>
      </c>
      <c r="AL347" s="2">
        <f t="shared" si="36"/>
        <v>34</v>
      </c>
      <c r="AM347" s="2">
        <f t="shared" si="37"/>
        <v>0</v>
      </c>
      <c r="AN347" s="2">
        <f t="shared" si="38"/>
        <v>34</v>
      </c>
    </row>
    <row r="348" spans="1:40" ht="30.75" customHeight="1" x14ac:dyDescent="0.25">
      <c r="A348" s="55">
        <v>499</v>
      </c>
      <c r="B348" s="11" t="s">
        <v>27</v>
      </c>
      <c r="C348" s="9" t="s">
        <v>144</v>
      </c>
      <c r="D348" s="6" t="s">
        <v>37</v>
      </c>
      <c r="E348" s="1" t="s">
        <v>368</v>
      </c>
      <c r="F348" s="15" t="s">
        <v>299</v>
      </c>
      <c r="G348" s="1"/>
      <c r="H348" s="4">
        <v>600</v>
      </c>
      <c r="I348" s="2"/>
      <c r="J348" s="2"/>
      <c r="K348" s="2"/>
      <c r="L348" s="2"/>
      <c r="M348" s="2"/>
      <c r="N348" s="2">
        <v>600</v>
      </c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>
        <v>600</v>
      </c>
      <c r="AB348" s="2"/>
      <c r="AC348" s="2"/>
      <c r="AD348" s="2"/>
      <c r="AE348" s="2"/>
      <c r="AF348" s="2"/>
      <c r="AG348" s="4"/>
      <c r="AH348" s="2"/>
      <c r="AI348" s="2">
        <f t="shared" si="39"/>
        <v>600</v>
      </c>
      <c r="AJ348" s="2">
        <f t="shared" si="40"/>
        <v>600</v>
      </c>
      <c r="AK348" s="2">
        <f t="shared" si="41"/>
        <v>600</v>
      </c>
      <c r="AL348" s="2">
        <f t="shared" si="36"/>
        <v>0</v>
      </c>
      <c r="AM348" s="2">
        <f t="shared" si="37"/>
        <v>0</v>
      </c>
      <c r="AN348" s="2">
        <f t="shared" si="38"/>
        <v>0</v>
      </c>
    </row>
    <row r="349" spans="1:40" ht="31.5" customHeight="1" x14ac:dyDescent="0.25">
      <c r="A349" s="55">
        <v>508</v>
      </c>
      <c r="B349" s="11" t="s">
        <v>40</v>
      </c>
      <c r="C349" s="9" t="s">
        <v>273</v>
      </c>
      <c r="D349" s="6" t="s">
        <v>215</v>
      </c>
      <c r="E349" s="1" t="s">
        <v>340</v>
      </c>
      <c r="F349" s="15" t="s">
        <v>300</v>
      </c>
      <c r="G349" s="1"/>
      <c r="H349" s="4">
        <v>10000</v>
      </c>
      <c r="I349" s="2"/>
      <c r="J349" s="2"/>
      <c r="K349" s="2"/>
      <c r="L349" s="2"/>
      <c r="M349" s="2"/>
      <c r="N349" s="2"/>
      <c r="O349" s="2">
        <f>3025+3025</f>
        <v>6050</v>
      </c>
      <c r="P349" s="2">
        <v>3025</v>
      </c>
      <c r="Q349" s="2"/>
      <c r="R349" s="2">
        <v>3025</v>
      </c>
      <c r="S349" s="2"/>
      <c r="T349" s="2"/>
      <c r="U349" s="2"/>
      <c r="V349" s="2"/>
      <c r="W349" s="2"/>
      <c r="X349" s="2"/>
      <c r="Y349" s="2"/>
      <c r="Z349" s="2"/>
      <c r="AA349" s="2">
        <f>3025+3025</f>
        <v>6050</v>
      </c>
      <c r="AB349" s="2">
        <v>3025</v>
      </c>
      <c r="AC349" s="2"/>
      <c r="AD349" s="2">
        <v>3025</v>
      </c>
      <c r="AE349" s="2"/>
      <c r="AF349" s="2"/>
      <c r="AG349" s="4"/>
      <c r="AH349" s="2">
        <v>6000</v>
      </c>
      <c r="AI349" s="2">
        <f t="shared" si="39"/>
        <v>16000</v>
      </c>
      <c r="AJ349" s="2">
        <f t="shared" si="40"/>
        <v>12100</v>
      </c>
      <c r="AK349" s="2">
        <f t="shared" si="41"/>
        <v>12100</v>
      </c>
      <c r="AL349" s="2">
        <f t="shared" si="36"/>
        <v>3900</v>
      </c>
      <c r="AM349" s="2">
        <f t="shared" si="37"/>
        <v>0</v>
      </c>
      <c r="AN349" s="2">
        <f t="shared" si="38"/>
        <v>3900</v>
      </c>
    </row>
    <row r="350" spans="1:40" ht="30.75" customHeight="1" x14ac:dyDescent="0.25">
      <c r="A350" s="55">
        <v>522</v>
      </c>
      <c r="B350" s="11" t="s">
        <v>40</v>
      </c>
      <c r="C350" s="9" t="s">
        <v>80</v>
      </c>
      <c r="D350" s="9" t="s">
        <v>98</v>
      </c>
      <c r="E350" s="1" t="s">
        <v>415</v>
      </c>
      <c r="F350" s="15" t="s">
        <v>300</v>
      </c>
      <c r="G350" s="1"/>
      <c r="H350" s="4">
        <v>3500</v>
      </c>
      <c r="I350" s="2"/>
      <c r="J350" s="2"/>
      <c r="K350" s="2"/>
      <c r="L350" s="2"/>
      <c r="M350" s="2"/>
      <c r="N350" s="2"/>
      <c r="O350" s="2">
        <v>3000</v>
      </c>
      <c r="P350" s="2">
        <v>3000</v>
      </c>
      <c r="Q350" s="4">
        <v>3000</v>
      </c>
      <c r="R350" s="2"/>
      <c r="S350" s="2"/>
      <c r="T350" s="2"/>
      <c r="U350" s="2"/>
      <c r="V350" s="2"/>
      <c r="W350" s="2"/>
      <c r="X350" s="2"/>
      <c r="Y350" s="2"/>
      <c r="Z350" s="2"/>
      <c r="AA350" s="2">
        <v>3000</v>
      </c>
      <c r="AB350" s="2">
        <v>3000</v>
      </c>
      <c r="AC350" s="4">
        <v>3000</v>
      </c>
      <c r="AD350" s="2"/>
      <c r="AE350" s="2"/>
      <c r="AF350" s="2"/>
      <c r="AG350" s="4"/>
      <c r="AH350" s="2">
        <v>5505</v>
      </c>
      <c r="AI350" s="2">
        <f t="shared" si="39"/>
        <v>9005</v>
      </c>
      <c r="AJ350" s="2">
        <f t="shared" si="40"/>
        <v>9000</v>
      </c>
      <c r="AK350" s="2">
        <f t="shared" si="41"/>
        <v>9000</v>
      </c>
      <c r="AL350" s="2">
        <f t="shared" si="36"/>
        <v>5</v>
      </c>
      <c r="AM350" s="2">
        <f t="shared" si="37"/>
        <v>0</v>
      </c>
      <c r="AN350" s="2">
        <f t="shared" si="38"/>
        <v>5</v>
      </c>
    </row>
    <row r="351" spans="1:40" ht="30.75" customHeight="1" x14ac:dyDescent="0.25">
      <c r="A351" s="55">
        <v>523</v>
      </c>
      <c r="B351" s="11" t="s">
        <v>27</v>
      </c>
      <c r="C351" s="28" t="s">
        <v>150</v>
      </c>
      <c r="D351" s="6" t="s">
        <v>151</v>
      </c>
      <c r="E351" s="1" t="s">
        <v>395</v>
      </c>
      <c r="F351" s="15" t="s">
        <v>299</v>
      </c>
      <c r="G351" s="1"/>
      <c r="H351" s="4">
        <v>25</v>
      </c>
      <c r="I351" s="2"/>
      <c r="J351" s="2"/>
      <c r="K351" s="2"/>
      <c r="L351" s="2"/>
      <c r="M351" s="2"/>
      <c r="N351" s="2"/>
      <c r="O351" s="2">
        <v>25</v>
      </c>
      <c r="P351" s="4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>
        <v>25</v>
      </c>
      <c r="AB351" s="4"/>
      <c r="AC351" s="2"/>
      <c r="AD351" s="2"/>
      <c r="AE351" s="2"/>
      <c r="AF351" s="2"/>
      <c r="AG351" s="4"/>
      <c r="AH351" s="2"/>
      <c r="AI351" s="2">
        <f t="shared" si="39"/>
        <v>25</v>
      </c>
      <c r="AJ351" s="2">
        <f t="shared" si="40"/>
        <v>25</v>
      </c>
      <c r="AK351" s="2">
        <f t="shared" si="41"/>
        <v>25</v>
      </c>
      <c r="AL351" s="2">
        <f t="shared" si="36"/>
        <v>0</v>
      </c>
      <c r="AM351" s="2">
        <f t="shared" si="37"/>
        <v>0</v>
      </c>
      <c r="AN351" s="2">
        <f t="shared" si="38"/>
        <v>0</v>
      </c>
    </row>
    <row r="352" spans="1:40" ht="30.75" customHeight="1" x14ac:dyDescent="0.25">
      <c r="A352" s="55">
        <v>524</v>
      </c>
      <c r="B352" s="11" t="s">
        <v>27</v>
      </c>
      <c r="C352" s="9" t="s">
        <v>144</v>
      </c>
      <c r="D352" s="6" t="s">
        <v>37</v>
      </c>
      <c r="E352" s="1" t="s">
        <v>368</v>
      </c>
      <c r="F352" s="15" t="s">
        <v>299</v>
      </c>
      <c r="G352" s="1"/>
      <c r="H352" s="4">
        <v>900</v>
      </c>
      <c r="I352" s="2"/>
      <c r="J352" s="2"/>
      <c r="K352" s="2"/>
      <c r="L352" s="2"/>
      <c r="M352" s="2"/>
      <c r="N352" s="2"/>
      <c r="O352" s="2">
        <v>900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>
        <v>900</v>
      </c>
      <c r="AB352" s="2"/>
      <c r="AC352" s="2"/>
      <c r="AD352" s="2"/>
      <c r="AE352" s="2"/>
      <c r="AF352" s="2"/>
      <c r="AG352" s="4"/>
      <c r="AH352" s="2"/>
      <c r="AI352" s="2">
        <f t="shared" si="39"/>
        <v>900</v>
      </c>
      <c r="AJ352" s="2">
        <f t="shared" si="40"/>
        <v>900</v>
      </c>
      <c r="AK352" s="2">
        <f t="shared" si="41"/>
        <v>900</v>
      </c>
      <c r="AL352" s="2">
        <f t="shared" si="36"/>
        <v>0</v>
      </c>
      <c r="AM352" s="2">
        <f t="shared" si="37"/>
        <v>0</v>
      </c>
      <c r="AN352" s="2">
        <f t="shared" si="38"/>
        <v>0</v>
      </c>
    </row>
    <row r="353" spans="1:40" ht="30.75" customHeight="1" x14ac:dyDescent="0.25">
      <c r="A353" s="55">
        <v>526</v>
      </c>
      <c r="B353" s="11" t="s">
        <v>27</v>
      </c>
      <c r="C353" s="10" t="s">
        <v>144</v>
      </c>
      <c r="D353" s="6" t="s">
        <v>39</v>
      </c>
      <c r="E353" s="1" t="s">
        <v>369</v>
      </c>
      <c r="F353" s="15" t="s">
        <v>299</v>
      </c>
      <c r="G353" s="1"/>
      <c r="H353" s="4">
        <v>900</v>
      </c>
      <c r="I353" s="2"/>
      <c r="J353" s="2"/>
      <c r="K353" s="2"/>
      <c r="L353" s="2"/>
      <c r="M353" s="2"/>
      <c r="N353" s="2"/>
      <c r="O353" s="2">
        <v>900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>
        <v>900</v>
      </c>
      <c r="AB353" s="2"/>
      <c r="AC353" s="2"/>
      <c r="AD353" s="2"/>
      <c r="AE353" s="2"/>
      <c r="AF353" s="2"/>
      <c r="AG353" s="4"/>
      <c r="AH353" s="2"/>
      <c r="AI353" s="2">
        <f t="shared" si="39"/>
        <v>900</v>
      </c>
      <c r="AJ353" s="2">
        <f t="shared" si="40"/>
        <v>900</v>
      </c>
      <c r="AK353" s="2">
        <f t="shared" si="41"/>
        <v>900</v>
      </c>
      <c r="AL353" s="2">
        <f t="shared" si="36"/>
        <v>0</v>
      </c>
      <c r="AM353" s="2">
        <f t="shared" si="37"/>
        <v>0</v>
      </c>
      <c r="AN353" s="2">
        <f t="shared" si="38"/>
        <v>0</v>
      </c>
    </row>
    <row r="354" spans="1:40" ht="30.75" customHeight="1" x14ac:dyDescent="0.25">
      <c r="A354" s="55">
        <v>527</v>
      </c>
      <c r="B354" s="11" t="s">
        <v>40</v>
      </c>
      <c r="C354" s="9" t="s">
        <v>80</v>
      </c>
      <c r="D354" s="6" t="s">
        <v>100</v>
      </c>
      <c r="E354" s="1" t="s">
        <v>335</v>
      </c>
      <c r="F354" s="15" t="s">
        <v>300</v>
      </c>
      <c r="G354" s="1"/>
      <c r="H354" s="4">
        <v>2100</v>
      </c>
      <c r="I354" s="2"/>
      <c r="J354" s="2"/>
      <c r="K354" s="2"/>
      <c r="L354" s="2"/>
      <c r="M354" s="2"/>
      <c r="N354" s="2"/>
      <c r="O354" s="3">
        <v>2000</v>
      </c>
      <c r="P354" s="2">
        <v>2000</v>
      </c>
      <c r="Q354" s="2">
        <v>2000</v>
      </c>
      <c r="R354" s="2"/>
      <c r="S354" s="2"/>
      <c r="T354" s="2"/>
      <c r="U354" s="2"/>
      <c r="V354" s="2"/>
      <c r="W354" s="2"/>
      <c r="X354" s="2"/>
      <c r="Y354" s="2"/>
      <c r="Z354" s="2"/>
      <c r="AA354" s="3">
        <v>2000</v>
      </c>
      <c r="AB354" s="2">
        <v>2000</v>
      </c>
      <c r="AC354" s="2">
        <v>2000</v>
      </c>
      <c r="AD354" s="2"/>
      <c r="AE354" s="2"/>
      <c r="AF354" s="2"/>
      <c r="AG354" s="4"/>
      <c r="AH354" s="2">
        <v>4000</v>
      </c>
      <c r="AI354" s="2">
        <f t="shared" si="39"/>
        <v>6100</v>
      </c>
      <c r="AJ354" s="2">
        <f t="shared" si="40"/>
        <v>6000</v>
      </c>
      <c r="AK354" s="2">
        <f t="shared" si="41"/>
        <v>6000</v>
      </c>
      <c r="AL354" s="2">
        <f t="shared" si="36"/>
        <v>100</v>
      </c>
      <c r="AM354" s="2">
        <f t="shared" si="37"/>
        <v>0</v>
      </c>
      <c r="AN354" s="2">
        <f t="shared" si="38"/>
        <v>100</v>
      </c>
    </row>
    <row r="355" spans="1:40" ht="31.5" customHeight="1" x14ac:dyDescent="0.25">
      <c r="A355" s="55">
        <v>535</v>
      </c>
      <c r="B355" s="11" t="s">
        <v>40</v>
      </c>
      <c r="C355" s="9" t="s">
        <v>274</v>
      </c>
      <c r="D355" s="6" t="s">
        <v>54</v>
      </c>
      <c r="E355" s="1" t="s">
        <v>332</v>
      </c>
      <c r="F355" s="15" t="s">
        <v>300</v>
      </c>
      <c r="G355" s="1"/>
      <c r="H355" s="4">
        <v>33200</v>
      </c>
      <c r="I355" s="2"/>
      <c r="J355" s="2"/>
      <c r="K355" s="2"/>
      <c r="L355" s="2"/>
      <c r="M355" s="2"/>
      <c r="N355" s="2"/>
      <c r="O355" s="2">
        <v>15047.2</v>
      </c>
      <c r="P355" s="2">
        <v>15047.2</v>
      </c>
      <c r="Q355" s="2">
        <v>12037.76</v>
      </c>
      <c r="R355" s="2">
        <v>12037.76</v>
      </c>
      <c r="S355" s="2"/>
      <c r="T355" s="2"/>
      <c r="U355" s="2"/>
      <c r="V355" s="2"/>
      <c r="W355" s="2"/>
      <c r="X355" s="2"/>
      <c r="Y355" s="2"/>
      <c r="Z355" s="2"/>
      <c r="AA355" s="2">
        <f>14114.29+932.91</f>
        <v>15047.2</v>
      </c>
      <c r="AB355" s="2">
        <f>14114.29+932.91</f>
        <v>15047.2</v>
      </c>
      <c r="AC355" s="2">
        <f>11324.83+712.93</f>
        <v>12037.76</v>
      </c>
      <c r="AD355" s="2">
        <f>11324.83+712.93</f>
        <v>12037.76</v>
      </c>
      <c r="AE355" s="2"/>
      <c r="AF355" s="2"/>
      <c r="AG355" s="4"/>
      <c r="AH355" s="2">
        <v>24100</v>
      </c>
      <c r="AI355" s="2">
        <f t="shared" si="39"/>
        <v>57300</v>
      </c>
      <c r="AJ355" s="2">
        <f t="shared" si="40"/>
        <v>54169.920000000006</v>
      </c>
      <c r="AK355" s="2">
        <f t="shared" si="41"/>
        <v>54169.920000000006</v>
      </c>
      <c r="AL355" s="2">
        <f t="shared" si="36"/>
        <v>3130.0799999999945</v>
      </c>
      <c r="AM355" s="2">
        <f t="shared" si="37"/>
        <v>0</v>
      </c>
      <c r="AN355" s="2">
        <f t="shared" si="38"/>
        <v>3130.0799999999945</v>
      </c>
    </row>
    <row r="356" spans="1:40" ht="30.75" customHeight="1" x14ac:dyDescent="0.25">
      <c r="A356" s="55">
        <v>542</v>
      </c>
      <c r="B356" s="11" t="s">
        <v>27</v>
      </c>
      <c r="C356" s="9" t="s">
        <v>275</v>
      </c>
      <c r="D356" s="6" t="s">
        <v>216</v>
      </c>
      <c r="E356" s="1" t="s">
        <v>416</v>
      </c>
      <c r="F356" s="15" t="s">
        <v>300</v>
      </c>
      <c r="G356" s="1"/>
      <c r="H356" s="4">
        <v>2796.6</v>
      </c>
      <c r="I356" s="2"/>
      <c r="J356" s="2"/>
      <c r="K356" s="2"/>
      <c r="L356" s="2"/>
      <c r="M356" s="2"/>
      <c r="N356" s="2"/>
      <c r="O356" s="2"/>
      <c r="P356" s="2">
        <v>2796.6</v>
      </c>
      <c r="Q356" s="2"/>
      <c r="R356" s="4"/>
      <c r="S356" s="2"/>
      <c r="T356" s="2"/>
      <c r="U356" s="2"/>
      <c r="V356" s="2"/>
      <c r="W356" s="2"/>
      <c r="X356" s="2"/>
      <c r="Y356" s="2"/>
      <c r="Z356" s="2"/>
      <c r="AA356" s="2"/>
      <c r="AB356" s="2">
        <v>2796.6</v>
      </c>
      <c r="AC356" s="2"/>
      <c r="AD356" s="2"/>
      <c r="AE356" s="4"/>
      <c r="AF356" s="2"/>
      <c r="AG356" s="4"/>
      <c r="AH356" s="2"/>
      <c r="AI356" s="2">
        <f t="shared" si="39"/>
        <v>2796.6</v>
      </c>
      <c r="AJ356" s="2">
        <f t="shared" si="40"/>
        <v>2796.6</v>
      </c>
      <c r="AK356" s="2">
        <f t="shared" si="41"/>
        <v>2796.6</v>
      </c>
      <c r="AL356" s="2">
        <f t="shared" si="36"/>
        <v>0</v>
      </c>
      <c r="AM356" s="2">
        <f t="shared" si="37"/>
        <v>0</v>
      </c>
      <c r="AN356" s="2">
        <f t="shared" si="38"/>
        <v>0</v>
      </c>
    </row>
    <row r="357" spans="1:40" ht="31.5" customHeight="1" x14ac:dyDescent="0.25">
      <c r="A357" s="55">
        <v>543</v>
      </c>
      <c r="B357" s="11" t="s">
        <v>40</v>
      </c>
      <c r="C357" s="9" t="s">
        <v>276</v>
      </c>
      <c r="D357" s="6" t="s">
        <v>217</v>
      </c>
      <c r="E357" s="1" t="s">
        <v>363</v>
      </c>
      <c r="F357" s="15" t="s">
        <v>300</v>
      </c>
      <c r="G357" s="1"/>
      <c r="H357" s="4">
        <v>96800</v>
      </c>
      <c r="I357" s="2"/>
      <c r="J357" s="2"/>
      <c r="K357" s="2"/>
      <c r="L357" s="2"/>
      <c r="M357" s="2"/>
      <c r="N357" s="2"/>
      <c r="O357" s="2">
        <v>96800</v>
      </c>
      <c r="P357" s="2"/>
      <c r="Q357" s="2"/>
      <c r="R357" s="2">
        <v>96740</v>
      </c>
      <c r="S357" s="2"/>
      <c r="T357" s="2"/>
      <c r="U357" s="2"/>
      <c r="V357" s="2"/>
      <c r="W357" s="2"/>
      <c r="X357" s="2"/>
      <c r="Y357" s="2"/>
      <c r="Z357" s="2"/>
      <c r="AA357" s="2">
        <v>96800</v>
      </c>
      <c r="AB357" s="2"/>
      <c r="AC357" s="2"/>
      <c r="AD357" s="2">
        <v>96740</v>
      </c>
      <c r="AE357" s="2"/>
      <c r="AF357" s="2"/>
      <c r="AG357" s="4"/>
      <c r="AH357" s="2">
        <v>96740</v>
      </c>
      <c r="AI357" s="2">
        <f t="shared" si="39"/>
        <v>193540</v>
      </c>
      <c r="AJ357" s="2">
        <f t="shared" si="40"/>
        <v>193540</v>
      </c>
      <c r="AK357" s="2">
        <f t="shared" si="41"/>
        <v>193540</v>
      </c>
      <c r="AL357" s="2">
        <f t="shared" si="36"/>
        <v>0</v>
      </c>
      <c r="AM357" s="2">
        <f t="shared" si="37"/>
        <v>0</v>
      </c>
      <c r="AN357" s="2">
        <f t="shared" si="38"/>
        <v>0</v>
      </c>
    </row>
    <row r="358" spans="1:40" ht="30.75" customHeight="1" x14ac:dyDescent="0.25">
      <c r="A358" s="55">
        <v>544</v>
      </c>
      <c r="B358" s="11" t="s">
        <v>40</v>
      </c>
      <c r="C358" s="9" t="s">
        <v>260</v>
      </c>
      <c r="D358" s="6" t="s">
        <v>89</v>
      </c>
      <c r="E358" s="1" t="s">
        <v>380</v>
      </c>
      <c r="F358" s="15" t="s">
        <v>300</v>
      </c>
      <c r="G358" s="1"/>
      <c r="H358" s="4">
        <v>9000</v>
      </c>
      <c r="I358" s="2"/>
      <c r="J358" s="2"/>
      <c r="K358" s="2"/>
      <c r="L358" s="2"/>
      <c r="M358" s="2"/>
      <c r="N358" s="2"/>
      <c r="O358" s="3">
        <v>3131.71</v>
      </c>
      <c r="P358" s="2">
        <v>2966.29</v>
      </c>
      <c r="Q358" s="4">
        <v>3213.65</v>
      </c>
      <c r="R358" s="2">
        <v>3468.75</v>
      </c>
      <c r="S358" s="2"/>
      <c r="T358" s="2"/>
      <c r="U358" s="2"/>
      <c r="V358" s="2"/>
      <c r="W358" s="2"/>
      <c r="X358" s="2"/>
      <c r="Y358" s="2"/>
      <c r="Z358" s="2"/>
      <c r="AA358" s="2">
        <v>3131.71</v>
      </c>
      <c r="AB358" s="2">
        <v>2966.29</v>
      </c>
      <c r="AC358" s="4">
        <v>3213.65</v>
      </c>
      <c r="AD358" s="2">
        <v>3468.75</v>
      </c>
      <c r="AE358" s="2"/>
      <c r="AF358" s="2"/>
      <c r="AG358" s="4"/>
      <c r="AH358" s="2">
        <v>9600</v>
      </c>
      <c r="AI358" s="2">
        <f t="shared" si="39"/>
        <v>18600</v>
      </c>
      <c r="AJ358" s="2">
        <f t="shared" si="40"/>
        <v>12780.4</v>
      </c>
      <c r="AK358" s="2">
        <f t="shared" si="41"/>
        <v>12780.4</v>
      </c>
      <c r="AL358" s="2">
        <f t="shared" si="36"/>
        <v>5819.6</v>
      </c>
      <c r="AM358" s="2">
        <f t="shared" si="37"/>
        <v>0</v>
      </c>
      <c r="AN358" s="2">
        <f t="shared" si="38"/>
        <v>5819.6</v>
      </c>
    </row>
    <row r="359" spans="1:40" ht="31.5" customHeight="1" x14ac:dyDescent="0.25">
      <c r="A359" s="55">
        <v>545</v>
      </c>
      <c r="B359" s="11" t="s">
        <v>27</v>
      </c>
      <c r="C359" s="9" t="s">
        <v>256</v>
      </c>
      <c r="D359" s="6" t="s">
        <v>218</v>
      </c>
      <c r="E359" s="1" t="s">
        <v>417</v>
      </c>
      <c r="F359" s="15" t="s">
        <v>302</v>
      </c>
      <c r="G359" s="1"/>
      <c r="H359" s="4">
        <v>2068.08</v>
      </c>
      <c r="I359" s="4"/>
      <c r="J359" s="4"/>
      <c r="K359" s="4"/>
      <c r="L359" s="4"/>
      <c r="M359" s="4"/>
      <c r="N359" s="4"/>
      <c r="O359" s="4"/>
      <c r="P359" s="4">
        <v>2068.08</v>
      </c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2">
        <v>2068.08</v>
      </c>
      <c r="AC359" s="4"/>
      <c r="AD359" s="2"/>
      <c r="AE359" s="2"/>
      <c r="AF359" s="2"/>
      <c r="AG359" s="4"/>
      <c r="AH359" s="2"/>
      <c r="AI359" s="2">
        <f t="shared" si="39"/>
        <v>2068.08</v>
      </c>
      <c r="AJ359" s="2">
        <f t="shared" si="40"/>
        <v>2068.08</v>
      </c>
      <c r="AK359" s="2">
        <f t="shared" si="41"/>
        <v>2068.08</v>
      </c>
      <c r="AL359" s="2">
        <f t="shared" si="36"/>
        <v>0</v>
      </c>
      <c r="AM359" s="2">
        <f t="shared" si="37"/>
        <v>0</v>
      </c>
      <c r="AN359" s="2">
        <f t="shared" si="38"/>
        <v>0</v>
      </c>
    </row>
    <row r="360" spans="1:40" ht="30.75" customHeight="1" x14ac:dyDescent="0.25">
      <c r="A360" s="55">
        <v>546</v>
      </c>
      <c r="B360" s="11" t="s">
        <v>27</v>
      </c>
      <c r="C360" s="9" t="s">
        <v>256</v>
      </c>
      <c r="D360" s="6" t="s">
        <v>219</v>
      </c>
      <c r="E360" s="1" t="s">
        <v>330</v>
      </c>
      <c r="F360" s="15" t="s">
        <v>302</v>
      </c>
      <c r="G360" s="1"/>
      <c r="H360" s="4">
        <v>689.35</v>
      </c>
      <c r="I360" s="2"/>
      <c r="J360" s="2"/>
      <c r="K360" s="2"/>
      <c r="L360" s="2"/>
      <c r="M360" s="2"/>
      <c r="N360" s="2"/>
      <c r="O360" s="2"/>
      <c r="P360" s="2">
        <v>689.35</v>
      </c>
      <c r="Q360" s="4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>
        <v>689.35</v>
      </c>
      <c r="AC360" s="4"/>
      <c r="AD360" s="2"/>
      <c r="AE360" s="2"/>
      <c r="AF360" s="2"/>
      <c r="AG360" s="4"/>
      <c r="AH360" s="2"/>
      <c r="AI360" s="2">
        <f t="shared" si="39"/>
        <v>689.35</v>
      </c>
      <c r="AJ360" s="2">
        <f t="shared" si="40"/>
        <v>689.35</v>
      </c>
      <c r="AK360" s="2">
        <f t="shared" si="41"/>
        <v>689.35</v>
      </c>
      <c r="AL360" s="2">
        <f t="shared" si="36"/>
        <v>0</v>
      </c>
      <c r="AM360" s="2">
        <f t="shared" si="37"/>
        <v>0</v>
      </c>
      <c r="AN360" s="2">
        <f t="shared" si="38"/>
        <v>0</v>
      </c>
    </row>
    <row r="361" spans="1:40" ht="30.75" customHeight="1" x14ac:dyDescent="0.25">
      <c r="A361" s="55">
        <v>547</v>
      </c>
      <c r="B361" s="11" t="s">
        <v>27</v>
      </c>
      <c r="C361" s="9" t="s">
        <v>256</v>
      </c>
      <c r="D361" s="6" t="s">
        <v>220</v>
      </c>
      <c r="E361" s="1" t="s">
        <v>418</v>
      </c>
      <c r="F361" s="15" t="s">
        <v>302</v>
      </c>
      <c r="G361" s="1"/>
      <c r="H361" s="4">
        <v>689.35</v>
      </c>
      <c r="I361" s="2"/>
      <c r="J361" s="2"/>
      <c r="K361" s="2"/>
      <c r="L361" s="2"/>
      <c r="M361" s="2"/>
      <c r="N361" s="2"/>
      <c r="O361" s="2"/>
      <c r="P361" s="2">
        <v>689.35</v>
      </c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>
        <v>689.35</v>
      </c>
      <c r="AC361" s="2"/>
      <c r="AD361" s="2"/>
      <c r="AE361" s="2"/>
      <c r="AF361" s="2"/>
      <c r="AG361" s="4"/>
      <c r="AH361" s="2"/>
      <c r="AI361" s="2">
        <f t="shared" si="39"/>
        <v>689.35</v>
      </c>
      <c r="AJ361" s="2">
        <f t="shared" si="40"/>
        <v>689.35</v>
      </c>
      <c r="AK361" s="2">
        <f t="shared" si="41"/>
        <v>689.35</v>
      </c>
      <c r="AL361" s="2">
        <f t="shared" si="36"/>
        <v>0</v>
      </c>
      <c r="AM361" s="2">
        <f t="shared" si="37"/>
        <v>0</v>
      </c>
      <c r="AN361" s="2">
        <f t="shared" si="38"/>
        <v>0</v>
      </c>
    </row>
    <row r="362" spans="1:40" ht="30.75" customHeight="1" x14ac:dyDescent="0.25">
      <c r="A362" s="55">
        <v>548</v>
      </c>
      <c r="B362" s="11" t="s">
        <v>27</v>
      </c>
      <c r="C362" s="9" t="s">
        <v>256</v>
      </c>
      <c r="D362" s="6" t="s">
        <v>221</v>
      </c>
      <c r="E362" s="1" t="s">
        <v>419</v>
      </c>
      <c r="F362" s="15" t="s">
        <v>302</v>
      </c>
      <c r="G362" s="1"/>
      <c r="H362" s="4">
        <v>689.35</v>
      </c>
      <c r="I362" s="2"/>
      <c r="J362" s="2"/>
      <c r="K362" s="2"/>
      <c r="L362" s="2"/>
      <c r="M362" s="2"/>
      <c r="N362" s="2"/>
      <c r="O362" s="2"/>
      <c r="P362" s="2">
        <v>689.35</v>
      </c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>
        <v>689.35</v>
      </c>
      <c r="AC362" s="2"/>
      <c r="AD362" s="2"/>
      <c r="AE362" s="2"/>
      <c r="AF362" s="2"/>
      <c r="AG362" s="4"/>
      <c r="AH362" s="2"/>
      <c r="AI362" s="2">
        <f t="shared" si="39"/>
        <v>689.35</v>
      </c>
      <c r="AJ362" s="2">
        <f t="shared" si="40"/>
        <v>689.35</v>
      </c>
      <c r="AK362" s="2">
        <f t="shared" si="41"/>
        <v>689.35</v>
      </c>
      <c r="AL362" s="2">
        <f t="shared" si="36"/>
        <v>0</v>
      </c>
      <c r="AM362" s="2">
        <f t="shared" si="37"/>
        <v>0</v>
      </c>
      <c r="AN362" s="2">
        <f t="shared" si="38"/>
        <v>0</v>
      </c>
    </row>
    <row r="363" spans="1:40" ht="31.5" customHeight="1" x14ac:dyDescent="0.25">
      <c r="A363" s="55">
        <v>549</v>
      </c>
      <c r="B363" s="11" t="s">
        <v>40</v>
      </c>
      <c r="C363" s="9" t="s">
        <v>277</v>
      </c>
      <c r="D363" s="6" t="s">
        <v>222</v>
      </c>
      <c r="E363" s="1" t="s">
        <v>420</v>
      </c>
      <c r="F363" s="15" t="s">
        <v>300</v>
      </c>
      <c r="G363" s="1"/>
      <c r="H363" s="4">
        <v>4399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4">
        <v>4399</v>
      </c>
      <c r="AH363" s="2"/>
      <c r="AI363" s="2">
        <f t="shared" si="39"/>
        <v>0</v>
      </c>
      <c r="AJ363" s="2">
        <f t="shared" si="40"/>
        <v>0</v>
      </c>
      <c r="AK363" s="2">
        <f t="shared" si="41"/>
        <v>0</v>
      </c>
      <c r="AL363" s="2">
        <f t="shared" si="36"/>
        <v>0</v>
      </c>
      <c r="AM363" s="2">
        <f t="shared" si="37"/>
        <v>0</v>
      </c>
      <c r="AN363" s="2">
        <f t="shared" si="38"/>
        <v>0</v>
      </c>
    </row>
    <row r="364" spans="1:40" ht="31.5" customHeight="1" x14ac:dyDescent="0.25">
      <c r="A364" s="55">
        <v>550</v>
      </c>
      <c r="B364" s="11" t="s">
        <v>40</v>
      </c>
      <c r="C364" s="15" t="s">
        <v>260</v>
      </c>
      <c r="D364" s="15" t="s">
        <v>128</v>
      </c>
      <c r="E364" s="17" t="s">
        <v>338</v>
      </c>
      <c r="F364" s="15" t="s">
        <v>300</v>
      </c>
      <c r="G364" s="1"/>
      <c r="H364" s="4">
        <v>14800</v>
      </c>
      <c r="I364" s="2"/>
      <c r="J364" s="2"/>
      <c r="K364" s="2"/>
      <c r="L364" s="2"/>
      <c r="M364" s="2"/>
      <c r="N364" s="2"/>
      <c r="O364" s="2">
        <v>7358.3</v>
      </c>
      <c r="P364" s="2">
        <v>4508.3</v>
      </c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>
        <f>7005.1+353.2</f>
        <v>7358.3</v>
      </c>
      <c r="AB364" s="2">
        <f>4291.9+216.4</f>
        <v>4508.2999999999993</v>
      </c>
      <c r="AC364" s="2"/>
      <c r="AD364" s="2"/>
      <c r="AE364" s="2"/>
      <c r="AF364" s="2"/>
      <c r="AG364" s="4"/>
      <c r="AH364" s="2"/>
      <c r="AI364" s="2">
        <f t="shared" si="39"/>
        <v>14800</v>
      </c>
      <c r="AJ364" s="2">
        <f t="shared" si="40"/>
        <v>11866.6</v>
      </c>
      <c r="AK364" s="2">
        <f t="shared" si="41"/>
        <v>11866.599999999999</v>
      </c>
      <c r="AL364" s="2">
        <f t="shared" si="36"/>
        <v>2933.4000000000015</v>
      </c>
      <c r="AM364" s="2">
        <f t="shared" si="37"/>
        <v>1.8189894035458565E-12</v>
      </c>
      <c r="AN364" s="2">
        <f t="shared" si="38"/>
        <v>2933.3999999999996</v>
      </c>
    </row>
    <row r="365" spans="1:40" ht="31.5" customHeight="1" x14ac:dyDescent="0.25">
      <c r="A365" s="55">
        <v>551</v>
      </c>
      <c r="B365" s="11" t="s">
        <v>40</v>
      </c>
      <c r="C365" s="49" t="s">
        <v>278</v>
      </c>
      <c r="D365" s="6" t="s">
        <v>223</v>
      </c>
      <c r="E365" s="1" t="s">
        <v>376</v>
      </c>
      <c r="F365" s="15" t="s">
        <v>300</v>
      </c>
      <c r="G365" s="1"/>
      <c r="H365" s="4">
        <v>5590</v>
      </c>
      <c r="I365" s="2"/>
      <c r="J365" s="2"/>
      <c r="K365" s="2"/>
      <c r="L365" s="2"/>
      <c r="M365" s="2"/>
      <c r="N365" s="2"/>
      <c r="O365" s="2">
        <v>2724.65</v>
      </c>
      <c r="P365" s="2">
        <v>2724.65</v>
      </c>
      <c r="Q365" s="4">
        <v>2724.65</v>
      </c>
      <c r="R365" s="2">
        <v>2724.65</v>
      </c>
      <c r="S365" s="2"/>
      <c r="T365" s="2"/>
      <c r="U365" s="2"/>
      <c r="V365" s="2"/>
      <c r="W365" s="2"/>
      <c r="X365" s="2"/>
      <c r="Y365" s="2"/>
      <c r="Z365" s="2"/>
      <c r="AA365" s="2">
        <v>2724.65</v>
      </c>
      <c r="AB365" s="2">
        <v>2724.65</v>
      </c>
      <c r="AC365" s="4">
        <v>2724.65</v>
      </c>
      <c r="AD365" s="2">
        <v>2724.65</v>
      </c>
      <c r="AE365" s="2"/>
      <c r="AF365" s="2"/>
      <c r="AG365" s="4"/>
      <c r="AH365" s="2">
        <v>8040</v>
      </c>
      <c r="AI365" s="2">
        <f t="shared" si="39"/>
        <v>13630</v>
      </c>
      <c r="AJ365" s="2">
        <f t="shared" si="40"/>
        <v>10898.6</v>
      </c>
      <c r="AK365" s="2">
        <f t="shared" si="41"/>
        <v>10898.6</v>
      </c>
      <c r="AL365" s="2">
        <f t="shared" si="36"/>
        <v>2731.3999999999996</v>
      </c>
      <c r="AM365" s="2">
        <f t="shared" si="37"/>
        <v>0</v>
      </c>
      <c r="AN365" s="2">
        <f t="shared" si="38"/>
        <v>2731.3999999999996</v>
      </c>
    </row>
    <row r="366" spans="1:40" ht="31.5" customHeight="1" x14ac:dyDescent="0.25">
      <c r="A366" s="55">
        <v>552</v>
      </c>
      <c r="B366" s="11" t="s">
        <v>40</v>
      </c>
      <c r="C366" s="15" t="s">
        <v>279</v>
      </c>
      <c r="D366" s="15" t="s">
        <v>116</v>
      </c>
      <c r="E366" s="1" t="s">
        <v>386</v>
      </c>
      <c r="F366" s="15" t="s">
        <v>300</v>
      </c>
      <c r="G366" s="1"/>
      <c r="H366" s="4">
        <v>21400</v>
      </c>
      <c r="I366" s="2"/>
      <c r="J366" s="2"/>
      <c r="K366" s="2"/>
      <c r="L366" s="2"/>
      <c r="M366" s="2"/>
      <c r="N366" s="2"/>
      <c r="O366" s="2">
        <v>10682.92</v>
      </c>
      <c r="P366" s="2"/>
      <c r="Q366" s="4">
        <f>11259.42+11259.42</f>
        <v>22518.84</v>
      </c>
      <c r="R366" s="2"/>
      <c r="S366" s="2"/>
      <c r="T366" s="2"/>
      <c r="U366" s="2"/>
      <c r="V366" s="2"/>
      <c r="W366" s="2"/>
      <c r="X366" s="2"/>
      <c r="Y366" s="2"/>
      <c r="Z366" s="2"/>
      <c r="AA366" s="2">
        <f>9582.58+512.78+587.56</f>
        <v>10682.92</v>
      </c>
      <c r="AB366" s="2"/>
      <c r="AC366" s="4">
        <f>10099.7+10099.7+540.45+619.27+540.45+619.27</f>
        <v>22518.840000000004</v>
      </c>
      <c r="AD366" s="2"/>
      <c r="AE366" s="2"/>
      <c r="AF366" s="2"/>
      <c r="AG366" s="4"/>
      <c r="AH366" s="2">
        <v>13300</v>
      </c>
      <c r="AI366" s="2">
        <f t="shared" si="39"/>
        <v>34700</v>
      </c>
      <c r="AJ366" s="2">
        <f t="shared" si="40"/>
        <v>33201.760000000002</v>
      </c>
      <c r="AK366" s="2">
        <f t="shared" si="41"/>
        <v>33201.760000000002</v>
      </c>
      <c r="AL366" s="2">
        <f t="shared" si="36"/>
        <v>1498.239999999998</v>
      </c>
      <c r="AM366" s="2">
        <f t="shared" si="37"/>
        <v>0</v>
      </c>
      <c r="AN366" s="2">
        <f t="shared" si="38"/>
        <v>1498.239999999998</v>
      </c>
    </row>
    <row r="367" spans="1:40" ht="30.75" customHeight="1" x14ac:dyDescent="0.25">
      <c r="A367" s="55">
        <v>553</v>
      </c>
      <c r="B367" s="11" t="s">
        <v>27</v>
      </c>
      <c r="C367" s="15" t="s">
        <v>144</v>
      </c>
      <c r="D367" s="38" t="s">
        <v>224</v>
      </c>
      <c r="E367" s="1" t="s">
        <v>421</v>
      </c>
      <c r="F367" s="15" t="s">
        <v>299</v>
      </c>
      <c r="G367" s="1"/>
      <c r="H367" s="4">
        <v>1500</v>
      </c>
      <c r="I367" s="2"/>
      <c r="J367" s="2"/>
      <c r="K367" s="2"/>
      <c r="L367" s="2"/>
      <c r="M367" s="2"/>
      <c r="N367" s="2"/>
      <c r="O367" s="2">
        <v>1500</v>
      </c>
      <c r="P367" s="2"/>
      <c r="Q367" s="2"/>
      <c r="R367" s="18"/>
      <c r="S367" s="38"/>
      <c r="T367" s="2"/>
      <c r="U367" s="2"/>
      <c r="V367" s="2"/>
      <c r="W367" s="2"/>
      <c r="X367" s="2"/>
      <c r="Y367" s="2"/>
      <c r="Z367" s="2"/>
      <c r="AA367" s="2">
        <v>1500</v>
      </c>
      <c r="AB367" s="2"/>
      <c r="AC367" s="2"/>
      <c r="AD367" s="18"/>
      <c r="AE367" s="38"/>
      <c r="AF367" s="2"/>
      <c r="AG367" s="4"/>
      <c r="AH367" s="2"/>
      <c r="AI367" s="2">
        <f t="shared" si="39"/>
        <v>1500</v>
      </c>
      <c r="AJ367" s="2">
        <f t="shared" si="40"/>
        <v>1500</v>
      </c>
      <c r="AK367" s="2">
        <f t="shared" si="41"/>
        <v>1500</v>
      </c>
      <c r="AL367" s="2">
        <f t="shared" si="36"/>
        <v>0</v>
      </c>
      <c r="AM367" s="2">
        <f t="shared" si="37"/>
        <v>0</v>
      </c>
      <c r="AN367" s="2">
        <f t="shared" si="38"/>
        <v>0</v>
      </c>
    </row>
    <row r="368" spans="1:40" ht="30.75" customHeight="1" x14ac:dyDescent="0.25">
      <c r="A368" s="55">
        <v>556</v>
      </c>
      <c r="B368" s="11" t="s">
        <v>27</v>
      </c>
      <c r="C368" s="9" t="s">
        <v>144</v>
      </c>
      <c r="D368" s="6" t="s">
        <v>37</v>
      </c>
      <c r="E368" s="1" t="s">
        <v>368</v>
      </c>
      <c r="F368" s="15" t="s">
        <v>299</v>
      </c>
      <c r="G368" s="1"/>
      <c r="H368" s="4">
        <v>1500</v>
      </c>
      <c r="I368" s="2"/>
      <c r="J368" s="2"/>
      <c r="K368" s="2"/>
      <c r="L368" s="2"/>
      <c r="M368" s="2"/>
      <c r="N368" s="2"/>
      <c r="O368" s="2">
        <v>1500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>
        <v>1500</v>
      </c>
      <c r="AB368" s="2"/>
      <c r="AC368" s="2"/>
      <c r="AD368" s="2"/>
      <c r="AE368" s="2"/>
      <c r="AF368" s="2"/>
      <c r="AG368" s="4"/>
      <c r="AH368" s="2"/>
      <c r="AI368" s="2">
        <f t="shared" si="39"/>
        <v>1500</v>
      </c>
      <c r="AJ368" s="2">
        <f t="shared" si="40"/>
        <v>1500</v>
      </c>
      <c r="AK368" s="2">
        <f t="shared" si="41"/>
        <v>1500</v>
      </c>
      <c r="AL368" s="2">
        <f t="shared" si="36"/>
        <v>0</v>
      </c>
      <c r="AM368" s="2">
        <f t="shared" si="37"/>
        <v>0</v>
      </c>
      <c r="AN368" s="2">
        <f t="shared" si="38"/>
        <v>0</v>
      </c>
    </row>
    <row r="369" spans="1:40" ht="30.75" customHeight="1" x14ac:dyDescent="0.25">
      <c r="A369" s="55">
        <v>557</v>
      </c>
      <c r="B369" s="11" t="s">
        <v>40</v>
      </c>
      <c r="C369" s="15" t="s">
        <v>59</v>
      </c>
      <c r="D369" s="38" t="s">
        <v>225</v>
      </c>
      <c r="E369" s="1" t="s">
        <v>372</v>
      </c>
      <c r="F369" s="15" t="s">
        <v>300</v>
      </c>
      <c r="G369" s="1"/>
      <c r="H369" s="4">
        <v>20000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4">
        <v>2000</v>
      </c>
      <c r="AH369" s="2"/>
      <c r="AI369" s="2">
        <f t="shared" si="39"/>
        <v>18000</v>
      </c>
      <c r="AJ369" s="2">
        <f t="shared" si="40"/>
        <v>0</v>
      </c>
      <c r="AK369" s="2">
        <f t="shared" si="41"/>
        <v>0</v>
      </c>
      <c r="AL369" s="2">
        <f t="shared" si="36"/>
        <v>18000</v>
      </c>
      <c r="AM369" s="2">
        <f t="shared" si="37"/>
        <v>0</v>
      </c>
      <c r="AN369" s="2">
        <f t="shared" si="38"/>
        <v>18000</v>
      </c>
    </row>
    <row r="370" spans="1:40" ht="30.75" customHeight="1" x14ac:dyDescent="0.25">
      <c r="A370" s="55">
        <v>560</v>
      </c>
      <c r="B370" s="11" t="s">
        <v>40</v>
      </c>
      <c r="C370" s="9" t="s">
        <v>274</v>
      </c>
      <c r="D370" s="6" t="s">
        <v>226</v>
      </c>
      <c r="E370" s="1" t="s">
        <v>375</v>
      </c>
      <c r="F370" s="15" t="s">
        <v>300</v>
      </c>
      <c r="G370" s="1"/>
      <c r="H370" s="18">
        <v>20000</v>
      </c>
      <c r="I370" s="2"/>
      <c r="J370" s="2"/>
      <c r="K370" s="2"/>
      <c r="L370" s="2"/>
      <c r="M370" s="2"/>
      <c r="N370" s="2"/>
      <c r="O370" s="2">
        <v>9202.06</v>
      </c>
      <c r="P370" s="2">
        <v>9202.06</v>
      </c>
      <c r="Q370" s="2">
        <v>9202.06</v>
      </c>
      <c r="R370" s="2"/>
      <c r="S370" s="2"/>
      <c r="T370" s="2"/>
      <c r="U370" s="2"/>
      <c r="V370" s="2"/>
      <c r="W370" s="2"/>
      <c r="X370" s="2"/>
      <c r="Y370" s="2"/>
      <c r="Z370" s="2"/>
      <c r="AA370" s="2">
        <f>7748.13+441.7+1012.23</f>
        <v>9202.06</v>
      </c>
      <c r="AB370" s="2">
        <f>7748.13+441.7+1012.23</f>
        <v>9202.06</v>
      </c>
      <c r="AC370" s="2">
        <f>7748.13+441.7+1012.23</f>
        <v>9202.06</v>
      </c>
      <c r="AD370" s="2"/>
      <c r="AE370" s="2"/>
      <c r="AF370" s="2"/>
      <c r="AG370" s="4"/>
      <c r="AH370" s="2">
        <v>10000</v>
      </c>
      <c r="AI370" s="2">
        <f t="shared" si="39"/>
        <v>30000</v>
      </c>
      <c r="AJ370" s="2">
        <f t="shared" si="40"/>
        <v>27606.18</v>
      </c>
      <c r="AK370" s="2">
        <f t="shared" si="41"/>
        <v>27606.18</v>
      </c>
      <c r="AL370" s="2">
        <f t="shared" ref="AL370:AL433" si="43">SUM(AJ370-AK370)+(AI370-AJ370)</f>
        <v>2393.8199999999997</v>
      </c>
      <c r="AM370" s="2">
        <f t="shared" ref="AM370:AM433" si="44">SUM(AJ370-AK370)</f>
        <v>0</v>
      </c>
      <c r="AN370" s="2">
        <f t="shared" ref="AN370:AN433" si="45">SUM(AI370-AJ370)</f>
        <v>2393.8199999999997</v>
      </c>
    </row>
    <row r="371" spans="1:40" ht="30.75" customHeight="1" x14ac:dyDescent="0.25">
      <c r="A371" s="55">
        <v>562</v>
      </c>
      <c r="B371" s="11" t="s">
        <v>27</v>
      </c>
      <c r="C371" s="6" t="s">
        <v>256</v>
      </c>
      <c r="D371" s="6" t="s">
        <v>227</v>
      </c>
      <c r="E371" s="1" t="s">
        <v>422</v>
      </c>
      <c r="F371" s="15" t="s">
        <v>300</v>
      </c>
      <c r="G371" s="1"/>
      <c r="H371" s="18">
        <v>3298.89</v>
      </c>
      <c r="I371" s="2"/>
      <c r="J371" s="2"/>
      <c r="K371" s="2"/>
      <c r="L371" s="2"/>
      <c r="M371" s="2"/>
      <c r="N371" s="2"/>
      <c r="O371" s="2"/>
      <c r="P371" s="2">
        <v>3298.89</v>
      </c>
      <c r="Q371" s="2"/>
      <c r="R371" s="18"/>
      <c r="S371" s="2"/>
      <c r="T371" s="19"/>
      <c r="U371" s="2"/>
      <c r="V371" s="2"/>
      <c r="W371" s="2"/>
      <c r="X371" s="2"/>
      <c r="Y371" s="2"/>
      <c r="Z371" s="2"/>
      <c r="AA371" s="2"/>
      <c r="AB371" s="2">
        <v>3298.89</v>
      </c>
      <c r="AC371" s="2"/>
      <c r="AD371" s="2"/>
      <c r="AE371" s="2"/>
      <c r="AF371" s="19"/>
      <c r="AG371" s="19"/>
      <c r="AH371" s="2"/>
      <c r="AI371" s="2">
        <f t="shared" si="39"/>
        <v>3298.89</v>
      </c>
      <c r="AJ371" s="2">
        <f t="shared" si="40"/>
        <v>3298.89</v>
      </c>
      <c r="AK371" s="2">
        <f t="shared" si="41"/>
        <v>3298.89</v>
      </c>
      <c r="AL371" s="2">
        <f t="shared" si="43"/>
        <v>0</v>
      </c>
      <c r="AM371" s="2">
        <f t="shared" si="44"/>
        <v>0</v>
      </c>
      <c r="AN371" s="2">
        <f t="shared" si="45"/>
        <v>0</v>
      </c>
    </row>
    <row r="372" spans="1:40" ht="30.75" customHeight="1" x14ac:dyDescent="0.25">
      <c r="A372" s="55">
        <v>584</v>
      </c>
      <c r="B372" s="11" t="s">
        <v>40</v>
      </c>
      <c r="C372" s="9" t="s">
        <v>80</v>
      </c>
      <c r="D372" s="6" t="s">
        <v>79</v>
      </c>
      <c r="E372" s="1" t="s">
        <v>333</v>
      </c>
      <c r="F372" s="15" t="s">
        <v>300</v>
      </c>
      <c r="G372" s="1"/>
      <c r="H372" s="18">
        <v>11000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4">
        <v>11000</v>
      </c>
      <c r="AH372" s="2"/>
      <c r="AI372" s="2">
        <f t="shared" si="39"/>
        <v>0</v>
      </c>
      <c r="AJ372" s="2">
        <f t="shared" si="40"/>
        <v>0</v>
      </c>
      <c r="AK372" s="2">
        <f t="shared" si="41"/>
        <v>0</v>
      </c>
      <c r="AL372" s="2">
        <f t="shared" si="43"/>
        <v>0</v>
      </c>
      <c r="AM372" s="2">
        <f t="shared" si="44"/>
        <v>0</v>
      </c>
      <c r="AN372" s="2">
        <f t="shared" si="45"/>
        <v>0</v>
      </c>
    </row>
    <row r="373" spans="1:40" ht="31.5" customHeight="1" x14ac:dyDescent="0.25">
      <c r="A373" s="55">
        <v>585</v>
      </c>
      <c r="B373" s="11" t="s">
        <v>40</v>
      </c>
      <c r="C373" s="9" t="s">
        <v>80</v>
      </c>
      <c r="D373" s="6" t="s">
        <v>81</v>
      </c>
      <c r="E373" s="1" t="s">
        <v>348</v>
      </c>
      <c r="F373" s="15" t="s">
        <v>300</v>
      </c>
      <c r="G373" s="1"/>
      <c r="H373" s="18">
        <v>11000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4">
        <v>11000</v>
      </c>
      <c r="AH373" s="2"/>
      <c r="AI373" s="2">
        <f t="shared" si="39"/>
        <v>0</v>
      </c>
      <c r="AJ373" s="2">
        <f t="shared" si="40"/>
        <v>0</v>
      </c>
      <c r="AK373" s="2">
        <f t="shared" si="41"/>
        <v>0</v>
      </c>
      <c r="AL373" s="2">
        <f t="shared" si="43"/>
        <v>0</v>
      </c>
      <c r="AM373" s="2">
        <f t="shared" si="44"/>
        <v>0</v>
      </c>
      <c r="AN373" s="2">
        <f t="shared" si="45"/>
        <v>0</v>
      </c>
    </row>
    <row r="374" spans="1:40" ht="31.5" customHeight="1" x14ac:dyDescent="0.25">
      <c r="A374" s="55">
        <v>588</v>
      </c>
      <c r="B374" s="11" t="s">
        <v>27</v>
      </c>
      <c r="C374" s="9" t="s">
        <v>280</v>
      </c>
      <c r="D374" s="6" t="s">
        <v>228</v>
      </c>
      <c r="E374" s="1" t="s">
        <v>423</v>
      </c>
      <c r="F374" s="15" t="s">
        <v>300</v>
      </c>
      <c r="G374" s="1"/>
      <c r="H374" s="18">
        <v>1050</v>
      </c>
      <c r="I374" s="2"/>
      <c r="J374" s="2"/>
      <c r="K374" s="2"/>
      <c r="L374" s="2"/>
      <c r="M374" s="2"/>
      <c r="N374" s="2"/>
      <c r="O374" s="2"/>
      <c r="P374" s="2">
        <v>1050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>
        <v>1050</v>
      </c>
      <c r="AC374" s="2"/>
      <c r="AD374" s="2"/>
      <c r="AE374" s="2"/>
      <c r="AF374" s="2"/>
      <c r="AG374" s="19"/>
      <c r="AH374" s="2"/>
      <c r="AI374" s="2">
        <f t="shared" si="39"/>
        <v>1050</v>
      </c>
      <c r="AJ374" s="2">
        <f t="shared" si="40"/>
        <v>1050</v>
      </c>
      <c r="AK374" s="2">
        <f t="shared" si="41"/>
        <v>1050</v>
      </c>
      <c r="AL374" s="2">
        <f t="shared" si="43"/>
        <v>0</v>
      </c>
      <c r="AM374" s="2">
        <f t="shared" si="44"/>
        <v>0</v>
      </c>
      <c r="AN374" s="2">
        <f t="shared" si="45"/>
        <v>0</v>
      </c>
    </row>
    <row r="375" spans="1:40" ht="30.75" customHeight="1" x14ac:dyDescent="0.25">
      <c r="A375" s="55">
        <v>589</v>
      </c>
      <c r="B375" s="11" t="s">
        <v>27</v>
      </c>
      <c r="C375" s="9" t="s">
        <v>281</v>
      </c>
      <c r="D375" s="51" t="s">
        <v>229</v>
      </c>
      <c r="E375" s="1" t="s">
        <v>341</v>
      </c>
      <c r="F375" s="15" t="s">
        <v>300</v>
      </c>
      <c r="G375" s="1"/>
      <c r="H375" s="18">
        <v>10849</v>
      </c>
      <c r="I375" s="2"/>
      <c r="J375" s="2"/>
      <c r="K375" s="2"/>
      <c r="L375" s="2"/>
      <c r="M375" s="2"/>
      <c r="N375" s="2"/>
      <c r="O375" s="2"/>
      <c r="P375" s="2">
        <v>10849</v>
      </c>
      <c r="Q375" s="2"/>
      <c r="R375" s="2"/>
      <c r="S375" s="18"/>
      <c r="T375" s="2"/>
      <c r="U375" s="2"/>
      <c r="V375" s="2"/>
      <c r="W375" s="2"/>
      <c r="X375" s="2"/>
      <c r="Y375" s="2"/>
      <c r="Z375" s="2"/>
      <c r="AA375" s="2"/>
      <c r="AB375" s="2">
        <v>10849</v>
      </c>
      <c r="AC375" s="2"/>
      <c r="AD375" s="2"/>
      <c r="AE375" s="18"/>
      <c r="AF375" s="2"/>
      <c r="AG375" s="19"/>
      <c r="AH375" s="2"/>
      <c r="AI375" s="2">
        <f t="shared" si="39"/>
        <v>10849</v>
      </c>
      <c r="AJ375" s="2">
        <f t="shared" si="40"/>
        <v>10849</v>
      </c>
      <c r="AK375" s="2">
        <f t="shared" si="41"/>
        <v>10849</v>
      </c>
      <c r="AL375" s="2">
        <f t="shared" si="43"/>
        <v>0</v>
      </c>
      <c r="AM375" s="2">
        <f t="shared" si="44"/>
        <v>0</v>
      </c>
      <c r="AN375" s="2">
        <f t="shared" si="45"/>
        <v>0</v>
      </c>
    </row>
    <row r="376" spans="1:40" ht="30.75" customHeight="1" x14ac:dyDescent="0.25">
      <c r="A376" s="55">
        <v>590</v>
      </c>
      <c r="B376" s="11" t="s">
        <v>40</v>
      </c>
      <c r="C376" s="9" t="s">
        <v>279</v>
      </c>
      <c r="D376" s="6" t="s">
        <v>230</v>
      </c>
      <c r="E376" s="1" t="s">
        <v>372</v>
      </c>
      <c r="F376" s="15" t="s">
        <v>300</v>
      </c>
      <c r="G376" s="1"/>
      <c r="H376" s="18">
        <v>8300</v>
      </c>
      <c r="I376" s="2"/>
      <c r="J376" s="2"/>
      <c r="K376" s="2"/>
      <c r="L376" s="2"/>
      <c r="M376" s="2"/>
      <c r="N376" s="2"/>
      <c r="O376" s="2">
        <v>4128.3599999999997</v>
      </c>
      <c r="P376" s="2">
        <f>1527.86+37.57</f>
        <v>1565.4299999999998</v>
      </c>
      <c r="Q376" s="2">
        <f>3604.57+1633.35</f>
        <v>5237.92</v>
      </c>
      <c r="R376" s="2">
        <v>2673.06</v>
      </c>
      <c r="S376" s="2"/>
      <c r="T376" s="2"/>
      <c r="U376" s="2"/>
      <c r="V376" s="2"/>
      <c r="W376" s="2"/>
      <c r="X376" s="2"/>
      <c r="Y376" s="2"/>
      <c r="Z376" s="2"/>
      <c r="AA376" s="2">
        <v>4128.3599999999997</v>
      </c>
      <c r="AB376" s="2">
        <v>1565.43</v>
      </c>
      <c r="AC376" s="2">
        <f>3604.57+1633.35</f>
        <v>5237.92</v>
      </c>
      <c r="AD376" s="2">
        <v>2673.06</v>
      </c>
      <c r="AE376" s="2"/>
      <c r="AF376" s="2"/>
      <c r="AG376" s="2"/>
      <c r="AH376" s="2">
        <v>6000</v>
      </c>
      <c r="AI376" s="2">
        <f t="shared" si="39"/>
        <v>14300</v>
      </c>
      <c r="AJ376" s="2">
        <f t="shared" si="40"/>
        <v>13604.769999999999</v>
      </c>
      <c r="AK376" s="2">
        <f t="shared" si="41"/>
        <v>13604.769999999999</v>
      </c>
      <c r="AL376" s="2">
        <f t="shared" si="43"/>
        <v>695.23000000000138</v>
      </c>
      <c r="AM376" s="2">
        <f t="shared" si="44"/>
        <v>0</v>
      </c>
      <c r="AN376" s="2">
        <f t="shared" si="45"/>
        <v>695.23000000000138</v>
      </c>
    </row>
    <row r="377" spans="1:40" ht="31.5" customHeight="1" x14ac:dyDescent="0.25">
      <c r="A377" s="55">
        <v>595</v>
      </c>
      <c r="B377" s="11" t="s">
        <v>40</v>
      </c>
      <c r="C377" s="9" t="s">
        <v>282</v>
      </c>
      <c r="D377" s="6" t="s">
        <v>231</v>
      </c>
      <c r="E377" s="1" t="s">
        <v>424</v>
      </c>
      <c r="F377" s="15" t="s">
        <v>300</v>
      </c>
      <c r="G377" s="1"/>
      <c r="H377" s="18">
        <v>9000</v>
      </c>
      <c r="I377" s="2"/>
      <c r="J377" s="2"/>
      <c r="K377" s="2"/>
      <c r="L377" s="2"/>
      <c r="M377" s="2"/>
      <c r="N377" s="2"/>
      <c r="O377" s="2"/>
      <c r="P377" s="2">
        <v>8379.7099999999991</v>
      </c>
      <c r="Q377" s="2">
        <v>8379.7099999999991</v>
      </c>
      <c r="R377" s="2">
        <v>8379.7099999999991</v>
      </c>
      <c r="S377" s="2"/>
      <c r="T377" s="2"/>
      <c r="U377" s="2"/>
      <c r="V377" s="2"/>
      <c r="W377" s="2"/>
      <c r="X377" s="2"/>
      <c r="Y377" s="2"/>
      <c r="Z377" s="2"/>
      <c r="AA377" s="2"/>
      <c r="AB377" s="2">
        <v>8379.7099999999991</v>
      </c>
      <c r="AC377" s="2">
        <v>8379.7099999999991</v>
      </c>
      <c r="AD377" s="2">
        <v>8379.7099999999991</v>
      </c>
      <c r="AE377" s="2"/>
      <c r="AF377" s="2"/>
      <c r="AG377" s="19"/>
      <c r="AH377" s="2">
        <v>19000</v>
      </c>
      <c r="AI377" s="2">
        <f t="shared" si="39"/>
        <v>28000</v>
      </c>
      <c r="AJ377" s="2">
        <f t="shared" si="40"/>
        <v>25139.129999999997</v>
      </c>
      <c r="AK377" s="2">
        <f t="shared" si="41"/>
        <v>25139.129999999997</v>
      </c>
      <c r="AL377" s="2">
        <f t="shared" si="43"/>
        <v>2860.8700000000026</v>
      </c>
      <c r="AM377" s="2">
        <f t="shared" si="44"/>
        <v>0</v>
      </c>
      <c r="AN377" s="2">
        <f t="shared" si="45"/>
        <v>2860.8700000000026</v>
      </c>
    </row>
    <row r="378" spans="1:40" ht="30.75" customHeight="1" x14ac:dyDescent="0.25">
      <c r="A378" s="55">
        <v>596</v>
      </c>
      <c r="B378" s="11" t="s">
        <v>40</v>
      </c>
      <c r="C378" s="9" t="s">
        <v>283</v>
      </c>
      <c r="D378" s="9" t="s">
        <v>232</v>
      </c>
      <c r="E378" s="1" t="s">
        <v>425</v>
      </c>
      <c r="F378" s="15" t="s">
        <v>300</v>
      </c>
      <c r="G378" s="1"/>
      <c r="H378" s="18">
        <v>150000.1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4"/>
      <c r="AH378" s="2"/>
      <c r="AI378" s="2">
        <f t="shared" si="39"/>
        <v>150000.1</v>
      </c>
      <c r="AJ378" s="2">
        <f t="shared" si="40"/>
        <v>0</v>
      </c>
      <c r="AK378" s="2">
        <f t="shared" si="41"/>
        <v>0</v>
      </c>
      <c r="AL378" s="2">
        <f t="shared" si="43"/>
        <v>150000.1</v>
      </c>
      <c r="AM378" s="2">
        <f t="shared" si="44"/>
        <v>0</v>
      </c>
      <c r="AN378" s="2">
        <f t="shared" si="45"/>
        <v>150000.1</v>
      </c>
    </row>
    <row r="379" spans="1:40" ht="31.5" customHeight="1" x14ac:dyDescent="0.25">
      <c r="A379" s="55">
        <v>597</v>
      </c>
      <c r="B379" s="11" t="s">
        <v>27</v>
      </c>
      <c r="C379" s="9" t="s">
        <v>284</v>
      </c>
      <c r="D379" s="6" t="s">
        <v>233</v>
      </c>
      <c r="E379" s="1" t="s">
        <v>426</v>
      </c>
      <c r="F379" s="15" t="s">
        <v>300</v>
      </c>
      <c r="G379" s="1"/>
      <c r="H379" s="18">
        <v>107000</v>
      </c>
      <c r="I379" s="2"/>
      <c r="J379" s="2"/>
      <c r="K379" s="2"/>
      <c r="L379" s="2"/>
      <c r="M379" s="2"/>
      <c r="N379" s="2"/>
      <c r="O379" s="2"/>
      <c r="P379" s="2">
        <v>107000</v>
      </c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>
        <v>107000</v>
      </c>
      <c r="AC379" s="2"/>
      <c r="AD379" s="2"/>
      <c r="AE379" s="2"/>
      <c r="AF379" s="2"/>
      <c r="AG379" s="19"/>
      <c r="AH379" s="2"/>
      <c r="AI379" s="2">
        <f t="shared" si="39"/>
        <v>107000</v>
      </c>
      <c r="AJ379" s="2">
        <f t="shared" si="40"/>
        <v>107000</v>
      </c>
      <c r="AK379" s="2">
        <f t="shared" si="41"/>
        <v>107000</v>
      </c>
      <c r="AL379" s="2">
        <f t="shared" si="43"/>
        <v>0</v>
      </c>
      <c r="AM379" s="2">
        <f t="shared" si="44"/>
        <v>0</v>
      </c>
      <c r="AN379" s="2">
        <f t="shared" si="45"/>
        <v>0</v>
      </c>
    </row>
    <row r="380" spans="1:40" ht="30.75" customHeight="1" x14ac:dyDescent="0.25">
      <c r="A380" s="55">
        <v>598</v>
      </c>
      <c r="B380" s="11" t="s">
        <v>40</v>
      </c>
      <c r="C380" s="9" t="s">
        <v>285</v>
      </c>
      <c r="D380" s="6" t="s">
        <v>132</v>
      </c>
      <c r="E380" s="1" t="s">
        <v>339</v>
      </c>
      <c r="F380" s="15" t="s">
        <v>300</v>
      </c>
      <c r="G380" s="1"/>
      <c r="H380" s="18">
        <v>16000</v>
      </c>
      <c r="I380" s="2"/>
      <c r="J380" s="2"/>
      <c r="K380" s="2"/>
      <c r="L380" s="2"/>
      <c r="M380" s="2"/>
      <c r="N380" s="2"/>
      <c r="O380" s="2"/>
      <c r="P380" s="18">
        <f>8000+8000</f>
        <v>16000</v>
      </c>
      <c r="Q380" s="2"/>
      <c r="R380" s="2">
        <v>8000</v>
      </c>
      <c r="S380" s="2"/>
      <c r="T380" s="2"/>
      <c r="U380" s="2"/>
      <c r="V380" s="2"/>
      <c r="W380" s="2"/>
      <c r="X380" s="2"/>
      <c r="Y380" s="2"/>
      <c r="Z380" s="2"/>
      <c r="AA380" s="2"/>
      <c r="AB380" s="2">
        <f>7616+7616+384+384</f>
        <v>16000</v>
      </c>
      <c r="AC380" s="2"/>
      <c r="AD380" s="2">
        <f>7616+384</f>
        <v>8000</v>
      </c>
      <c r="AE380" s="2"/>
      <c r="AF380" s="2"/>
      <c r="AG380" s="19"/>
      <c r="AH380" s="2">
        <v>8100</v>
      </c>
      <c r="AI380" s="2">
        <f t="shared" si="39"/>
        <v>24100</v>
      </c>
      <c r="AJ380" s="2">
        <f t="shared" si="40"/>
        <v>24000</v>
      </c>
      <c r="AK380" s="2">
        <f t="shared" si="41"/>
        <v>24000</v>
      </c>
      <c r="AL380" s="2">
        <f t="shared" si="43"/>
        <v>100</v>
      </c>
      <c r="AM380" s="2">
        <f t="shared" si="44"/>
        <v>0</v>
      </c>
      <c r="AN380" s="2">
        <f t="shared" si="45"/>
        <v>100</v>
      </c>
    </row>
    <row r="381" spans="1:40" ht="30.75" customHeight="1" x14ac:dyDescent="0.25">
      <c r="A381" s="55">
        <v>623</v>
      </c>
      <c r="B381" s="11" t="s">
        <v>40</v>
      </c>
      <c r="C381" s="9" t="s">
        <v>260</v>
      </c>
      <c r="D381" s="9" t="s">
        <v>136</v>
      </c>
      <c r="E381" s="1" t="s">
        <v>392</v>
      </c>
      <c r="F381" s="15" t="s">
        <v>300</v>
      </c>
      <c r="G381" s="1"/>
      <c r="H381" s="18">
        <v>3000</v>
      </c>
      <c r="I381" s="2"/>
      <c r="J381" s="2"/>
      <c r="K381" s="2"/>
      <c r="L381" s="2"/>
      <c r="M381" s="2"/>
      <c r="N381" s="2"/>
      <c r="O381" s="2"/>
      <c r="P381" s="18">
        <v>985</v>
      </c>
      <c r="Q381" s="2">
        <v>985</v>
      </c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>
        <f>937.72+47.28</f>
        <v>985</v>
      </c>
      <c r="AC381" s="2">
        <f>937.72+47.28</f>
        <v>985</v>
      </c>
      <c r="AD381" s="2"/>
      <c r="AE381" s="2"/>
      <c r="AF381" s="2"/>
      <c r="AG381" s="19"/>
      <c r="AH381" s="2"/>
      <c r="AI381" s="2">
        <f t="shared" si="39"/>
        <v>3000</v>
      </c>
      <c r="AJ381" s="2">
        <f t="shared" si="40"/>
        <v>1970</v>
      </c>
      <c r="AK381" s="2">
        <f t="shared" si="41"/>
        <v>1970</v>
      </c>
      <c r="AL381" s="2">
        <f t="shared" si="43"/>
        <v>1030</v>
      </c>
      <c r="AM381" s="2">
        <f t="shared" si="44"/>
        <v>0</v>
      </c>
      <c r="AN381" s="2">
        <f t="shared" si="45"/>
        <v>1030</v>
      </c>
    </row>
    <row r="382" spans="1:40" ht="30.75" customHeight="1" x14ac:dyDescent="0.25">
      <c r="A382" s="55">
        <v>626</v>
      </c>
      <c r="B382" s="11" t="s">
        <v>27</v>
      </c>
      <c r="C382" s="9" t="s">
        <v>286</v>
      </c>
      <c r="D382" s="6" t="s">
        <v>93</v>
      </c>
      <c r="E382" s="1" t="s">
        <v>349</v>
      </c>
      <c r="F382" s="15" t="s">
        <v>300</v>
      </c>
      <c r="G382" s="1"/>
      <c r="H382" s="18">
        <v>282</v>
      </c>
      <c r="I382" s="2"/>
      <c r="J382" s="2"/>
      <c r="K382" s="2"/>
      <c r="L382" s="2"/>
      <c r="M382" s="2"/>
      <c r="N382" s="2"/>
      <c r="O382" s="2"/>
      <c r="P382" s="18">
        <v>282</v>
      </c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>
        <v>282</v>
      </c>
      <c r="AC382" s="2"/>
      <c r="AD382" s="2"/>
      <c r="AE382" s="2"/>
      <c r="AF382" s="2"/>
      <c r="AG382" s="19"/>
      <c r="AH382" s="2"/>
      <c r="AI382" s="2">
        <f t="shared" si="39"/>
        <v>282</v>
      </c>
      <c r="AJ382" s="2">
        <f t="shared" si="40"/>
        <v>282</v>
      </c>
      <c r="AK382" s="2">
        <f t="shared" si="41"/>
        <v>282</v>
      </c>
      <c r="AL382" s="2">
        <f t="shared" si="43"/>
        <v>0</v>
      </c>
      <c r="AM382" s="2">
        <f t="shared" si="44"/>
        <v>0</v>
      </c>
      <c r="AN382" s="2">
        <f t="shared" si="45"/>
        <v>0</v>
      </c>
    </row>
    <row r="383" spans="1:40" ht="31.5" customHeight="1" x14ac:dyDescent="0.25">
      <c r="A383" s="55">
        <v>627</v>
      </c>
      <c r="B383" s="11" t="s">
        <v>27</v>
      </c>
      <c r="C383" s="9" t="s">
        <v>287</v>
      </c>
      <c r="D383" s="6" t="s">
        <v>93</v>
      </c>
      <c r="E383" s="1" t="s">
        <v>349</v>
      </c>
      <c r="F383" s="15" t="s">
        <v>300</v>
      </c>
      <c r="G383" s="1"/>
      <c r="H383" s="18">
        <v>1240</v>
      </c>
      <c r="I383" s="2"/>
      <c r="J383" s="2"/>
      <c r="K383" s="2"/>
      <c r="L383" s="2"/>
      <c r="M383" s="2"/>
      <c r="N383" s="2"/>
      <c r="O383" s="2"/>
      <c r="P383" s="18">
        <v>1240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>
        <v>1240</v>
      </c>
      <c r="AC383" s="2"/>
      <c r="AD383" s="2"/>
      <c r="AE383" s="2"/>
      <c r="AF383" s="2"/>
      <c r="AG383" s="19"/>
      <c r="AH383" s="2"/>
      <c r="AI383" s="2">
        <f t="shared" si="39"/>
        <v>1240</v>
      </c>
      <c r="AJ383" s="2">
        <f t="shared" si="40"/>
        <v>1240</v>
      </c>
      <c r="AK383" s="2">
        <f t="shared" si="41"/>
        <v>1240</v>
      </c>
      <c r="AL383" s="2">
        <f t="shared" si="43"/>
        <v>0</v>
      </c>
      <c r="AM383" s="2">
        <f t="shared" si="44"/>
        <v>0</v>
      </c>
      <c r="AN383" s="2">
        <f t="shared" si="45"/>
        <v>0</v>
      </c>
    </row>
    <row r="384" spans="1:40" ht="30.75" customHeight="1" x14ac:dyDescent="0.25">
      <c r="A384" s="55">
        <v>628</v>
      </c>
      <c r="B384" s="11" t="s">
        <v>27</v>
      </c>
      <c r="C384" s="9" t="s">
        <v>288</v>
      </c>
      <c r="D384" s="6" t="s">
        <v>93</v>
      </c>
      <c r="E384" s="1" t="s">
        <v>349</v>
      </c>
      <c r="F384" s="15" t="s">
        <v>300</v>
      </c>
      <c r="G384" s="1"/>
      <c r="H384" s="18">
        <v>75</v>
      </c>
      <c r="I384" s="2"/>
      <c r="J384" s="2"/>
      <c r="K384" s="2"/>
      <c r="L384" s="2"/>
      <c r="M384" s="2"/>
      <c r="N384" s="2"/>
      <c r="O384" s="2"/>
      <c r="P384" s="18">
        <v>75</v>
      </c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>
        <v>75</v>
      </c>
      <c r="AC384" s="2"/>
      <c r="AD384" s="2"/>
      <c r="AE384" s="2"/>
      <c r="AF384" s="2"/>
      <c r="AG384" s="19"/>
      <c r="AH384" s="2"/>
      <c r="AI384" s="2">
        <f t="shared" si="39"/>
        <v>75</v>
      </c>
      <c r="AJ384" s="2">
        <f t="shared" si="40"/>
        <v>75</v>
      </c>
      <c r="AK384" s="2">
        <f t="shared" si="41"/>
        <v>75</v>
      </c>
      <c r="AL384" s="2">
        <f t="shared" si="43"/>
        <v>0</v>
      </c>
      <c r="AM384" s="2">
        <f t="shared" si="44"/>
        <v>0</v>
      </c>
      <c r="AN384" s="2">
        <f t="shared" si="45"/>
        <v>0</v>
      </c>
    </row>
    <row r="385" spans="1:40" ht="31.5" customHeight="1" x14ac:dyDescent="0.25">
      <c r="A385" s="55">
        <v>629</v>
      </c>
      <c r="B385" s="11" t="s">
        <v>27</v>
      </c>
      <c r="C385" s="9" t="s">
        <v>289</v>
      </c>
      <c r="D385" s="6" t="s">
        <v>182</v>
      </c>
      <c r="E385" s="1" t="s">
        <v>405</v>
      </c>
      <c r="F385" s="15" t="s">
        <v>300</v>
      </c>
      <c r="G385" s="1"/>
      <c r="H385" s="18">
        <v>100000</v>
      </c>
      <c r="I385" s="2"/>
      <c r="J385" s="2"/>
      <c r="K385" s="2"/>
      <c r="L385" s="2"/>
      <c r="M385" s="2"/>
      <c r="N385" s="2"/>
      <c r="O385" s="2"/>
      <c r="P385" s="18"/>
      <c r="Q385" s="2">
        <v>100000</v>
      </c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>
        <v>100000</v>
      </c>
      <c r="AD385" s="2"/>
      <c r="AE385" s="2"/>
      <c r="AF385" s="2"/>
      <c r="AG385" s="19"/>
      <c r="AH385" s="2"/>
      <c r="AI385" s="2">
        <f t="shared" si="39"/>
        <v>100000</v>
      </c>
      <c r="AJ385" s="2">
        <f t="shared" si="40"/>
        <v>100000</v>
      </c>
      <c r="AK385" s="2">
        <f t="shared" si="41"/>
        <v>100000</v>
      </c>
      <c r="AL385" s="2">
        <f t="shared" si="43"/>
        <v>0</v>
      </c>
      <c r="AM385" s="2">
        <f t="shared" si="44"/>
        <v>0</v>
      </c>
      <c r="AN385" s="2">
        <f t="shared" si="45"/>
        <v>0</v>
      </c>
    </row>
    <row r="386" spans="1:40" ht="30.75" customHeight="1" x14ac:dyDescent="0.25">
      <c r="A386" s="55">
        <v>630</v>
      </c>
      <c r="B386" s="11" t="s">
        <v>27</v>
      </c>
      <c r="C386" s="9" t="s">
        <v>290</v>
      </c>
      <c r="D386" s="6" t="s">
        <v>93</v>
      </c>
      <c r="E386" s="1" t="s">
        <v>349</v>
      </c>
      <c r="F386" s="15" t="s">
        <v>300</v>
      </c>
      <c r="G386" s="1"/>
      <c r="H386" s="18">
        <v>16825</v>
      </c>
      <c r="I386" s="2"/>
      <c r="J386" s="2"/>
      <c r="K386" s="2"/>
      <c r="L386" s="2"/>
      <c r="M386" s="2"/>
      <c r="N386" s="2"/>
      <c r="O386" s="2"/>
      <c r="P386" s="18">
        <v>16825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>
        <v>16825</v>
      </c>
      <c r="AC386" s="2"/>
      <c r="AD386" s="2"/>
      <c r="AE386" s="2"/>
      <c r="AF386" s="2"/>
      <c r="AG386" s="19"/>
      <c r="AH386" s="2"/>
      <c r="AI386" s="2">
        <f t="shared" si="39"/>
        <v>16825</v>
      </c>
      <c r="AJ386" s="2">
        <f t="shared" si="40"/>
        <v>16825</v>
      </c>
      <c r="AK386" s="2">
        <f t="shared" si="41"/>
        <v>16825</v>
      </c>
      <c r="AL386" s="2">
        <f t="shared" si="43"/>
        <v>0</v>
      </c>
      <c r="AM386" s="2">
        <f t="shared" si="44"/>
        <v>0</v>
      </c>
      <c r="AN386" s="2">
        <f t="shared" si="45"/>
        <v>0</v>
      </c>
    </row>
    <row r="387" spans="1:40" ht="31.5" customHeight="1" x14ac:dyDescent="0.25">
      <c r="A387" s="55">
        <v>632</v>
      </c>
      <c r="B387" s="11" t="s">
        <v>27</v>
      </c>
      <c r="C387" s="9" t="s">
        <v>77</v>
      </c>
      <c r="D387" s="6" t="s">
        <v>83</v>
      </c>
      <c r="E387" s="1" t="s">
        <v>379</v>
      </c>
      <c r="F387" s="15" t="s">
        <v>300</v>
      </c>
      <c r="G387" s="1"/>
      <c r="H387" s="18">
        <v>5000</v>
      </c>
      <c r="I387" s="2"/>
      <c r="J387" s="2"/>
      <c r="K387" s="2"/>
      <c r="L387" s="2"/>
      <c r="M387" s="2"/>
      <c r="N387" s="2"/>
      <c r="O387" s="2"/>
      <c r="P387" s="18">
        <v>5000</v>
      </c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>
        <v>5000</v>
      </c>
      <c r="AC387" s="2"/>
      <c r="AD387" s="2"/>
      <c r="AE387" s="2"/>
      <c r="AF387" s="2"/>
      <c r="AG387" s="19"/>
      <c r="AH387" s="2"/>
      <c r="AI387" s="2">
        <f t="shared" si="39"/>
        <v>5000</v>
      </c>
      <c r="AJ387" s="2">
        <f t="shared" si="40"/>
        <v>5000</v>
      </c>
      <c r="AK387" s="2">
        <f t="shared" si="41"/>
        <v>5000</v>
      </c>
      <c r="AL387" s="2">
        <f t="shared" si="43"/>
        <v>0</v>
      </c>
      <c r="AM387" s="2">
        <f t="shared" si="44"/>
        <v>0</v>
      </c>
      <c r="AN387" s="2">
        <f t="shared" si="45"/>
        <v>0</v>
      </c>
    </row>
    <row r="388" spans="1:40" ht="31.5" customHeight="1" x14ac:dyDescent="0.25">
      <c r="A388" s="55">
        <v>633</v>
      </c>
      <c r="B388" s="1" t="s">
        <v>27</v>
      </c>
      <c r="C388" s="9" t="s">
        <v>144</v>
      </c>
      <c r="D388" s="6" t="s">
        <v>37</v>
      </c>
      <c r="E388" s="1" t="s">
        <v>368</v>
      </c>
      <c r="F388" s="15" t="s">
        <v>299</v>
      </c>
      <c r="G388" s="1"/>
      <c r="H388" s="18">
        <v>900</v>
      </c>
      <c r="I388" s="2"/>
      <c r="J388" s="2"/>
      <c r="K388" s="2"/>
      <c r="L388" s="2"/>
      <c r="M388" s="2"/>
      <c r="N388" s="2"/>
      <c r="O388" s="2"/>
      <c r="P388" s="18">
        <v>900</v>
      </c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>
        <v>900</v>
      </c>
      <c r="AC388" s="2"/>
      <c r="AD388" s="2"/>
      <c r="AE388" s="2"/>
      <c r="AF388" s="2"/>
      <c r="AG388" s="19"/>
      <c r="AH388" s="2"/>
      <c r="AI388" s="2">
        <f t="shared" si="39"/>
        <v>900</v>
      </c>
      <c r="AJ388" s="2">
        <f t="shared" si="40"/>
        <v>900</v>
      </c>
      <c r="AK388" s="2">
        <f t="shared" si="41"/>
        <v>900</v>
      </c>
      <c r="AL388" s="2">
        <f t="shared" si="43"/>
        <v>0</v>
      </c>
      <c r="AM388" s="2">
        <f t="shared" si="44"/>
        <v>0</v>
      </c>
      <c r="AN388" s="2">
        <f t="shared" si="45"/>
        <v>0</v>
      </c>
    </row>
    <row r="389" spans="1:40" ht="31.5" customHeight="1" x14ac:dyDescent="0.25">
      <c r="A389" s="55">
        <v>634</v>
      </c>
      <c r="B389" s="11" t="s">
        <v>40</v>
      </c>
      <c r="C389" s="38" t="s">
        <v>80</v>
      </c>
      <c r="D389" s="6" t="s">
        <v>234</v>
      </c>
      <c r="E389" s="1" t="s">
        <v>342</v>
      </c>
      <c r="F389" s="15" t="s">
        <v>300</v>
      </c>
      <c r="G389" s="1"/>
      <c r="H389" s="18">
        <v>10000</v>
      </c>
      <c r="I389" s="2"/>
      <c r="J389" s="2"/>
      <c r="K389" s="2"/>
      <c r="L389" s="2"/>
      <c r="M389" s="2"/>
      <c r="N389" s="2"/>
      <c r="O389" s="2"/>
      <c r="P389" s="15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19"/>
      <c r="AH389" s="2"/>
      <c r="AI389" s="2">
        <f t="shared" si="39"/>
        <v>10000</v>
      </c>
      <c r="AJ389" s="2">
        <f t="shared" si="40"/>
        <v>0</v>
      </c>
      <c r="AK389" s="2">
        <f t="shared" si="41"/>
        <v>0</v>
      </c>
      <c r="AL389" s="2">
        <f t="shared" si="43"/>
        <v>10000</v>
      </c>
      <c r="AM389" s="2">
        <f t="shared" si="44"/>
        <v>0</v>
      </c>
      <c r="AN389" s="2">
        <f t="shared" si="45"/>
        <v>10000</v>
      </c>
    </row>
    <row r="390" spans="1:40" ht="30.75" customHeight="1" x14ac:dyDescent="0.25">
      <c r="A390" s="55">
        <v>635</v>
      </c>
      <c r="B390" s="11" t="s">
        <v>40</v>
      </c>
      <c r="C390" s="9" t="s">
        <v>80</v>
      </c>
      <c r="D390" s="6" t="s">
        <v>235</v>
      </c>
      <c r="E390" s="1" t="s">
        <v>427</v>
      </c>
      <c r="F390" s="15" t="s">
        <v>300</v>
      </c>
      <c r="G390" s="1"/>
      <c r="H390" s="18">
        <v>10000</v>
      </c>
      <c r="I390" s="2"/>
      <c r="J390" s="2"/>
      <c r="K390" s="2"/>
      <c r="L390" s="2"/>
      <c r="M390" s="2"/>
      <c r="N390" s="2"/>
      <c r="O390" s="2"/>
      <c r="P390" s="37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19"/>
      <c r="AH390" s="2"/>
      <c r="AI390" s="2">
        <f t="shared" si="39"/>
        <v>10000</v>
      </c>
      <c r="AJ390" s="2">
        <f t="shared" si="40"/>
        <v>0</v>
      </c>
      <c r="AK390" s="2">
        <f t="shared" si="41"/>
        <v>0</v>
      </c>
      <c r="AL390" s="2">
        <f t="shared" si="43"/>
        <v>10000</v>
      </c>
      <c r="AM390" s="2">
        <f t="shared" si="44"/>
        <v>0</v>
      </c>
      <c r="AN390" s="2">
        <f t="shared" si="45"/>
        <v>10000</v>
      </c>
    </row>
    <row r="391" spans="1:40" ht="30.75" customHeight="1" x14ac:dyDescent="0.25">
      <c r="A391" s="55">
        <v>638</v>
      </c>
      <c r="B391" s="11" t="s">
        <v>27</v>
      </c>
      <c r="C391" s="6" t="s">
        <v>77</v>
      </c>
      <c r="D391" s="6" t="s">
        <v>78</v>
      </c>
      <c r="E391" s="1" t="s">
        <v>377</v>
      </c>
      <c r="F391" s="15" t="s">
        <v>300</v>
      </c>
      <c r="G391" s="1"/>
      <c r="H391" s="18">
        <v>5000</v>
      </c>
      <c r="I391" s="16"/>
      <c r="J391" s="16"/>
      <c r="K391" s="16"/>
      <c r="L391" s="16"/>
      <c r="M391" s="16"/>
      <c r="N391" s="16"/>
      <c r="O391" s="16"/>
      <c r="P391" s="18">
        <v>5000</v>
      </c>
      <c r="Q391" s="16"/>
      <c r="R391" s="16"/>
      <c r="S391" s="16"/>
      <c r="T391" s="4"/>
      <c r="U391" s="16"/>
      <c r="V391" s="16"/>
      <c r="W391" s="16"/>
      <c r="X391" s="16"/>
      <c r="Y391" s="16"/>
      <c r="Z391" s="16"/>
      <c r="AA391" s="16"/>
      <c r="AB391" s="4">
        <v>5000</v>
      </c>
      <c r="AC391" s="16"/>
      <c r="AD391" s="16"/>
      <c r="AE391" s="16"/>
      <c r="AF391" s="4"/>
      <c r="AG391" s="16"/>
      <c r="AH391" s="16"/>
      <c r="AI391" s="2">
        <f t="shared" si="39"/>
        <v>5000</v>
      </c>
      <c r="AJ391" s="2">
        <f t="shared" si="40"/>
        <v>5000</v>
      </c>
      <c r="AK391" s="2">
        <f t="shared" si="41"/>
        <v>5000</v>
      </c>
      <c r="AL391" s="2">
        <f t="shared" si="43"/>
        <v>0</v>
      </c>
      <c r="AM391" s="2">
        <f t="shared" si="44"/>
        <v>0</v>
      </c>
      <c r="AN391" s="2">
        <f t="shared" si="45"/>
        <v>0</v>
      </c>
    </row>
    <row r="392" spans="1:40" ht="31.5" customHeight="1" x14ac:dyDescent="0.25">
      <c r="A392" s="55">
        <v>640</v>
      </c>
      <c r="B392" s="11" t="s">
        <v>27</v>
      </c>
      <c r="C392" s="6" t="s">
        <v>291</v>
      </c>
      <c r="D392" s="6" t="s">
        <v>93</v>
      </c>
      <c r="E392" s="1" t="s">
        <v>349</v>
      </c>
      <c r="F392" s="15" t="s">
        <v>300</v>
      </c>
      <c r="G392" s="1"/>
      <c r="H392" s="18">
        <v>755</v>
      </c>
      <c r="I392" s="16"/>
      <c r="J392" s="16"/>
      <c r="K392" s="16"/>
      <c r="L392" s="16"/>
      <c r="M392" s="16"/>
      <c r="N392" s="16"/>
      <c r="O392" s="16"/>
      <c r="P392" s="37"/>
      <c r="Q392" s="4">
        <v>755</v>
      </c>
      <c r="R392" s="16"/>
      <c r="S392" s="16"/>
      <c r="T392" s="4"/>
      <c r="U392" s="16"/>
      <c r="V392" s="16"/>
      <c r="W392" s="16"/>
      <c r="X392" s="16"/>
      <c r="Y392" s="16"/>
      <c r="Z392" s="16"/>
      <c r="AA392" s="16"/>
      <c r="AB392" s="16"/>
      <c r="AC392" s="4">
        <v>755</v>
      </c>
      <c r="AD392" s="16"/>
      <c r="AE392" s="16"/>
      <c r="AF392" s="4"/>
      <c r="AG392" s="16"/>
      <c r="AH392" s="16"/>
      <c r="AI392" s="2">
        <f t="shared" ref="AI392:AI455" si="46">H392-AG392+AH392</f>
        <v>755</v>
      </c>
      <c r="AJ392" s="2">
        <f t="shared" ref="AJ392:AJ455" si="47">SUM(I392:T392)</f>
        <v>755</v>
      </c>
      <c r="AK392" s="2">
        <f t="shared" ref="AK392:AK455" si="48">SUM(U392:AF392)</f>
        <v>755</v>
      </c>
      <c r="AL392" s="2">
        <f t="shared" si="43"/>
        <v>0</v>
      </c>
      <c r="AM392" s="2">
        <f t="shared" si="44"/>
        <v>0</v>
      </c>
      <c r="AN392" s="2">
        <f t="shared" si="45"/>
        <v>0</v>
      </c>
    </row>
    <row r="393" spans="1:40" ht="31.5" customHeight="1" x14ac:dyDescent="0.25">
      <c r="A393" s="55">
        <v>641</v>
      </c>
      <c r="B393" s="11" t="s">
        <v>27</v>
      </c>
      <c r="C393" s="9" t="s">
        <v>288</v>
      </c>
      <c r="D393" s="6" t="s">
        <v>93</v>
      </c>
      <c r="E393" s="1" t="s">
        <v>349</v>
      </c>
      <c r="F393" s="15" t="s">
        <v>300</v>
      </c>
      <c r="G393" s="1"/>
      <c r="H393" s="18">
        <v>450</v>
      </c>
      <c r="I393" s="16"/>
      <c r="J393" s="16"/>
      <c r="K393" s="16"/>
      <c r="L393" s="16"/>
      <c r="M393" s="16"/>
      <c r="N393" s="16"/>
      <c r="O393" s="16"/>
      <c r="P393" s="37"/>
      <c r="Q393" s="4">
        <v>450</v>
      </c>
      <c r="R393" s="16"/>
      <c r="S393" s="16"/>
      <c r="T393" s="4"/>
      <c r="U393" s="16"/>
      <c r="V393" s="16"/>
      <c r="W393" s="16"/>
      <c r="X393" s="16"/>
      <c r="Y393" s="16"/>
      <c r="Z393" s="16"/>
      <c r="AA393" s="16"/>
      <c r="AB393" s="16"/>
      <c r="AC393" s="4">
        <v>450</v>
      </c>
      <c r="AD393" s="16"/>
      <c r="AE393" s="16"/>
      <c r="AF393" s="4"/>
      <c r="AG393" s="16"/>
      <c r="AH393" s="16"/>
      <c r="AI393" s="2">
        <f t="shared" si="46"/>
        <v>450</v>
      </c>
      <c r="AJ393" s="2">
        <f t="shared" si="47"/>
        <v>450</v>
      </c>
      <c r="AK393" s="2">
        <f t="shared" si="48"/>
        <v>450</v>
      </c>
      <c r="AL393" s="2">
        <f t="shared" si="43"/>
        <v>0</v>
      </c>
      <c r="AM393" s="2">
        <f t="shared" si="44"/>
        <v>0</v>
      </c>
      <c r="AN393" s="2">
        <f t="shared" si="45"/>
        <v>0</v>
      </c>
    </row>
    <row r="394" spans="1:40" ht="31.5" customHeight="1" x14ac:dyDescent="0.25">
      <c r="A394" s="55">
        <v>642</v>
      </c>
      <c r="B394" s="11" t="s">
        <v>40</v>
      </c>
      <c r="C394" s="9" t="s">
        <v>292</v>
      </c>
      <c r="D394" s="6" t="s">
        <v>54</v>
      </c>
      <c r="E394" s="1" t="s">
        <v>332</v>
      </c>
      <c r="F394" s="15" t="s">
        <v>300</v>
      </c>
      <c r="G394" s="1"/>
      <c r="H394" s="18">
        <v>19701</v>
      </c>
      <c r="I394" s="16"/>
      <c r="J394" s="16"/>
      <c r="K394" s="16"/>
      <c r="L394" s="16"/>
      <c r="M394" s="16"/>
      <c r="N394" s="16"/>
      <c r="O394" s="16"/>
      <c r="P394" s="37"/>
      <c r="Q394" s="4">
        <f>6566.67+9850</f>
        <v>16416.669999999998</v>
      </c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4">
        <f>6566.67+9850</f>
        <v>16416.669999999998</v>
      </c>
      <c r="AD394" s="16"/>
      <c r="AE394" s="16"/>
      <c r="AF394" s="16"/>
      <c r="AG394" s="16"/>
      <c r="AH394" s="16"/>
      <c r="AI394" s="2">
        <f t="shared" si="46"/>
        <v>19701</v>
      </c>
      <c r="AJ394" s="2">
        <f t="shared" si="47"/>
        <v>16416.669999999998</v>
      </c>
      <c r="AK394" s="2">
        <f t="shared" si="48"/>
        <v>16416.669999999998</v>
      </c>
      <c r="AL394" s="2">
        <f t="shared" si="43"/>
        <v>3284.3300000000017</v>
      </c>
      <c r="AM394" s="2">
        <f t="shared" si="44"/>
        <v>0</v>
      </c>
      <c r="AN394" s="2">
        <f t="shared" si="45"/>
        <v>3284.3300000000017</v>
      </c>
    </row>
    <row r="395" spans="1:40" ht="31.5" customHeight="1" x14ac:dyDescent="0.25">
      <c r="A395" s="55">
        <v>667</v>
      </c>
      <c r="B395" s="11" t="s">
        <v>27</v>
      </c>
      <c r="C395" s="9" t="s">
        <v>197</v>
      </c>
      <c r="D395" s="6" t="s">
        <v>198</v>
      </c>
      <c r="E395" s="1" t="s">
        <v>409</v>
      </c>
      <c r="F395" s="15" t="s">
        <v>300</v>
      </c>
      <c r="G395" s="1"/>
      <c r="H395" s="4">
        <v>2100</v>
      </c>
      <c r="I395" s="16"/>
      <c r="J395" s="16"/>
      <c r="K395" s="16"/>
      <c r="L395" s="16"/>
      <c r="M395" s="16"/>
      <c r="N395" s="16"/>
      <c r="O395" s="16"/>
      <c r="P395" s="37"/>
      <c r="Q395" s="4">
        <v>2100</v>
      </c>
      <c r="R395" s="16"/>
      <c r="S395" s="4"/>
      <c r="T395" s="16"/>
      <c r="U395" s="16"/>
      <c r="V395" s="16"/>
      <c r="W395" s="16"/>
      <c r="X395" s="16"/>
      <c r="Y395" s="16"/>
      <c r="Z395" s="16"/>
      <c r="AA395" s="16"/>
      <c r="AB395" s="16"/>
      <c r="AC395" s="4">
        <v>2100</v>
      </c>
      <c r="AD395" s="16"/>
      <c r="AE395" s="4"/>
      <c r="AF395" s="16"/>
      <c r="AG395" s="16"/>
      <c r="AH395" s="16"/>
      <c r="AI395" s="2">
        <f t="shared" si="46"/>
        <v>2100</v>
      </c>
      <c r="AJ395" s="2">
        <f t="shared" si="47"/>
        <v>2100</v>
      </c>
      <c r="AK395" s="2">
        <f t="shared" si="48"/>
        <v>2100</v>
      </c>
      <c r="AL395" s="2">
        <f t="shared" si="43"/>
        <v>0</v>
      </c>
      <c r="AM395" s="2">
        <f t="shared" si="44"/>
        <v>0</v>
      </c>
      <c r="AN395" s="2">
        <f t="shared" si="45"/>
        <v>0</v>
      </c>
    </row>
    <row r="396" spans="1:40" ht="31.5" customHeight="1" x14ac:dyDescent="0.25">
      <c r="A396" s="55">
        <v>669</v>
      </c>
      <c r="B396" s="11" t="s">
        <v>40</v>
      </c>
      <c r="C396" s="9" t="s">
        <v>293</v>
      </c>
      <c r="D396" s="6" t="s">
        <v>236</v>
      </c>
      <c r="E396" s="1" t="s">
        <v>411</v>
      </c>
      <c r="F396" s="15" t="s">
        <v>300</v>
      </c>
      <c r="G396" s="1"/>
      <c r="H396" s="4">
        <v>8000</v>
      </c>
      <c r="I396" s="16"/>
      <c r="J396" s="16"/>
      <c r="K396" s="16"/>
      <c r="L396" s="16"/>
      <c r="M396" s="16"/>
      <c r="N396" s="16"/>
      <c r="O396" s="16"/>
      <c r="P396" s="18">
        <v>8000</v>
      </c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4">
        <v>8000</v>
      </c>
      <c r="AC396" s="16"/>
      <c r="AD396" s="16"/>
      <c r="AE396" s="16"/>
      <c r="AF396" s="16"/>
      <c r="AG396" s="16"/>
      <c r="AH396" s="16"/>
      <c r="AI396" s="2">
        <f t="shared" si="46"/>
        <v>8000</v>
      </c>
      <c r="AJ396" s="2">
        <f t="shared" si="47"/>
        <v>8000</v>
      </c>
      <c r="AK396" s="2">
        <f t="shared" si="48"/>
        <v>8000</v>
      </c>
      <c r="AL396" s="2">
        <f t="shared" si="43"/>
        <v>0</v>
      </c>
      <c r="AM396" s="2">
        <f t="shared" si="44"/>
        <v>0</v>
      </c>
      <c r="AN396" s="2">
        <f t="shared" si="45"/>
        <v>0</v>
      </c>
    </row>
    <row r="397" spans="1:40" ht="31.5" customHeight="1" x14ac:dyDescent="0.25">
      <c r="A397" s="55">
        <v>672</v>
      </c>
      <c r="B397" s="11" t="s">
        <v>40</v>
      </c>
      <c r="C397" s="9" t="s">
        <v>260</v>
      </c>
      <c r="D397" s="6" t="s">
        <v>237</v>
      </c>
      <c r="E397" s="1" t="s">
        <v>391</v>
      </c>
      <c r="F397" s="15" t="s">
        <v>300</v>
      </c>
      <c r="G397" s="1"/>
      <c r="H397" s="4">
        <v>1500</v>
      </c>
      <c r="I397" s="16"/>
      <c r="J397" s="16"/>
      <c r="K397" s="16"/>
      <c r="L397" s="16"/>
      <c r="M397" s="16"/>
      <c r="N397" s="16"/>
      <c r="O397" s="16"/>
      <c r="P397" s="37"/>
      <c r="Q397" s="4">
        <v>499.38</v>
      </c>
      <c r="R397" s="4">
        <v>508.53</v>
      </c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4">
        <v>499.38</v>
      </c>
      <c r="AD397" s="4">
        <v>508.53</v>
      </c>
      <c r="AE397" s="16"/>
      <c r="AF397" s="16"/>
      <c r="AG397" s="16"/>
      <c r="AH397" s="16"/>
      <c r="AI397" s="2">
        <f t="shared" si="46"/>
        <v>1500</v>
      </c>
      <c r="AJ397" s="2">
        <f t="shared" si="47"/>
        <v>1007.91</v>
      </c>
      <c r="AK397" s="2">
        <f t="shared" si="48"/>
        <v>1007.91</v>
      </c>
      <c r="AL397" s="2">
        <f t="shared" si="43"/>
        <v>492.09000000000003</v>
      </c>
      <c r="AM397" s="2">
        <f t="shared" si="44"/>
        <v>0</v>
      </c>
      <c r="AN397" s="2">
        <f t="shared" si="45"/>
        <v>492.09000000000003</v>
      </c>
    </row>
    <row r="398" spans="1:40" ht="31.5" customHeight="1" x14ac:dyDescent="0.25">
      <c r="A398" s="55">
        <v>676</v>
      </c>
      <c r="B398" s="11" t="s">
        <v>27</v>
      </c>
      <c r="C398" s="9" t="s">
        <v>144</v>
      </c>
      <c r="D398" s="6" t="s">
        <v>37</v>
      </c>
      <c r="E398" s="1" t="s">
        <v>368</v>
      </c>
      <c r="F398" s="15" t="s">
        <v>299</v>
      </c>
      <c r="G398" s="1"/>
      <c r="H398" s="4">
        <v>900</v>
      </c>
      <c r="I398" s="16"/>
      <c r="J398" s="16"/>
      <c r="K398" s="16"/>
      <c r="L398" s="16"/>
      <c r="M398" s="16"/>
      <c r="N398" s="16"/>
      <c r="O398" s="16"/>
      <c r="P398" s="37"/>
      <c r="Q398" s="4">
        <v>900</v>
      </c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4">
        <v>900</v>
      </c>
      <c r="AD398" s="16"/>
      <c r="AE398" s="16"/>
      <c r="AF398" s="16"/>
      <c r="AG398" s="16"/>
      <c r="AH398" s="16"/>
      <c r="AI398" s="2">
        <f t="shared" si="46"/>
        <v>900</v>
      </c>
      <c r="AJ398" s="2">
        <f t="shared" si="47"/>
        <v>900</v>
      </c>
      <c r="AK398" s="2">
        <f t="shared" si="48"/>
        <v>900</v>
      </c>
      <c r="AL398" s="2">
        <f t="shared" si="43"/>
        <v>0</v>
      </c>
      <c r="AM398" s="2">
        <f t="shared" si="44"/>
        <v>0</v>
      </c>
      <c r="AN398" s="2">
        <f t="shared" si="45"/>
        <v>0</v>
      </c>
    </row>
    <row r="399" spans="1:40" ht="31.5" customHeight="1" x14ac:dyDescent="0.25">
      <c r="A399" s="55">
        <v>693</v>
      </c>
      <c r="B399" s="11" t="s">
        <v>27</v>
      </c>
      <c r="C399" s="9" t="s">
        <v>150</v>
      </c>
      <c r="D399" s="6" t="s">
        <v>151</v>
      </c>
      <c r="E399" s="1" t="s">
        <v>395</v>
      </c>
      <c r="F399" s="15" t="s">
        <v>299</v>
      </c>
      <c r="G399" s="1"/>
      <c r="H399" s="4">
        <v>50</v>
      </c>
      <c r="I399" s="16"/>
      <c r="J399" s="16"/>
      <c r="K399" s="16"/>
      <c r="L399" s="16"/>
      <c r="M399" s="16"/>
      <c r="N399" s="16"/>
      <c r="O399" s="16"/>
      <c r="P399" s="37"/>
      <c r="Q399" s="4">
        <v>50</v>
      </c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4">
        <v>50</v>
      </c>
      <c r="AD399" s="16"/>
      <c r="AE399" s="16"/>
      <c r="AF399" s="16"/>
      <c r="AG399" s="16"/>
      <c r="AH399" s="16"/>
      <c r="AI399" s="2">
        <f t="shared" si="46"/>
        <v>50</v>
      </c>
      <c r="AJ399" s="2">
        <f t="shared" si="47"/>
        <v>50</v>
      </c>
      <c r="AK399" s="2">
        <f t="shared" si="48"/>
        <v>50</v>
      </c>
      <c r="AL399" s="2">
        <f t="shared" si="43"/>
        <v>0</v>
      </c>
      <c r="AM399" s="2">
        <f t="shared" si="44"/>
        <v>0</v>
      </c>
      <c r="AN399" s="2">
        <f t="shared" si="45"/>
        <v>0</v>
      </c>
    </row>
    <row r="400" spans="1:40" ht="31.5" customHeight="1" x14ac:dyDescent="0.25">
      <c r="A400" s="55">
        <v>694</v>
      </c>
      <c r="B400" s="11" t="s">
        <v>40</v>
      </c>
      <c r="C400" s="9" t="s">
        <v>293</v>
      </c>
      <c r="D400" s="6" t="s">
        <v>236</v>
      </c>
      <c r="E400" s="1" t="s">
        <v>411</v>
      </c>
      <c r="F400" s="15" t="s">
        <v>300</v>
      </c>
      <c r="G400" s="1"/>
      <c r="H400" s="4">
        <v>11500</v>
      </c>
      <c r="I400" s="16"/>
      <c r="J400" s="16"/>
      <c r="K400" s="16"/>
      <c r="L400" s="16"/>
      <c r="M400" s="16"/>
      <c r="N400" s="16"/>
      <c r="O400" s="16"/>
      <c r="P400" s="15"/>
      <c r="Q400" s="4">
        <v>11500</v>
      </c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4">
        <v>11500</v>
      </c>
      <c r="AD400" s="16"/>
      <c r="AE400" s="16"/>
      <c r="AF400" s="16"/>
      <c r="AG400" s="16"/>
      <c r="AH400" s="16"/>
      <c r="AI400" s="2">
        <f t="shared" si="46"/>
        <v>11500</v>
      </c>
      <c r="AJ400" s="2">
        <f t="shared" si="47"/>
        <v>11500</v>
      </c>
      <c r="AK400" s="2">
        <f t="shared" si="48"/>
        <v>11500</v>
      </c>
      <c r="AL400" s="2">
        <f t="shared" si="43"/>
        <v>0</v>
      </c>
      <c r="AM400" s="2">
        <f t="shared" si="44"/>
        <v>0</v>
      </c>
      <c r="AN400" s="2">
        <f t="shared" si="45"/>
        <v>0</v>
      </c>
    </row>
    <row r="401" spans="1:40" ht="31.5" customHeight="1" x14ac:dyDescent="0.25">
      <c r="A401" s="55">
        <v>695</v>
      </c>
      <c r="B401" s="11" t="s">
        <v>40</v>
      </c>
      <c r="C401" s="9" t="s">
        <v>260</v>
      </c>
      <c r="D401" s="6" t="s">
        <v>238</v>
      </c>
      <c r="E401" s="1" t="s">
        <v>364</v>
      </c>
      <c r="F401" s="15" t="s">
        <v>300</v>
      </c>
      <c r="G401" s="1"/>
      <c r="H401" s="4">
        <v>11200</v>
      </c>
      <c r="I401" s="16"/>
      <c r="J401" s="16"/>
      <c r="K401" s="16"/>
      <c r="L401" s="16"/>
      <c r="M401" s="16"/>
      <c r="N401" s="16"/>
      <c r="O401" s="16"/>
      <c r="P401" s="37"/>
      <c r="Q401" s="4">
        <f>5600+5600</f>
        <v>11200</v>
      </c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4">
        <f>5600+5600</f>
        <v>11200</v>
      </c>
      <c r="AD401" s="16"/>
      <c r="AE401" s="16"/>
      <c r="AF401" s="16"/>
      <c r="AG401" s="16"/>
      <c r="AH401" s="16"/>
      <c r="AI401" s="2">
        <f t="shared" si="46"/>
        <v>11200</v>
      </c>
      <c r="AJ401" s="2">
        <f t="shared" si="47"/>
        <v>11200</v>
      </c>
      <c r="AK401" s="2">
        <f t="shared" si="48"/>
        <v>11200</v>
      </c>
      <c r="AL401" s="2">
        <f t="shared" si="43"/>
        <v>0</v>
      </c>
      <c r="AM401" s="2">
        <f t="shared" si="44"/>
        <v>0</v>
      </c>
      <c r="AN401" s="2">
        <f t="shared" si="45"/>
        <v>0</v>
      </c>
    </row>
    <row r="402" spans="1:40" ht="31.5" customHeight="1" x14ac:dyDescent="0.25">
      <c r="A402" s="55">
        <v>697</v>
      </c>
      <c r="B402" s="11" t="s">
        <v>27</v>
      </c>
      <c r="C402" s="9" t="s">
        <v>150</v>
      </c>
      <c r="D402" s="6" t="s">
        <v>151</v>
      </c>
      <c r="E402" s="1" t="s">
        <v>395</v>
      </c>
      <c r="F402" s="15" t="s">
        <v>299</v>
      </c>
      <c r="G402" s="1"/>
      <c r="H402" s="4">
        <v>25</v>
      </c>
      <c r="I402" s="16"/>
      <c r="J402" s="16"/>
      <c r="K402" s="16"/>
      <c r="L402" s="16"/>
      <c r="M402" s="16"/>
      <c r="N402" s="16"/>
      <c r="O402" s="16"/>
      <c r="P402" s="37"/>
      <c r="Q402" s="4">
        <v>25</v>
      </c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4">
        <v>25</v>
      </c>
      <c r="AD402" s="16"/>
      <c r="AE402" s="16"/>
      <c r="AF402" s="16"/>
      <c r="AG402" s="16"/>
      <c r="AH402" s="16"/>
      <c r="AI402" s="2">
        <f t="shared" si="46"/>
        <v>25</v>
      </c>
      <c r="AJ402" s="2">
        <f t="shared" si="47"/>
        <v>25</v>
      </c>
      <c r="AK402" s="2">
        <f t="shared" si="48"/>
        <v>25</v>
      </c>
      <c r="AL402" s="2">
        <f t="shared" si="43"/>
        <v>0</v>
      </c>
      <c r="AM402" s="2">
        <f t="shared" si="44"/>
        <v>0</v>
      </c>
      <c r="AN402" s="2">
        <f t="shared" si="45"/>
        <v>0</v>
      </c>
    </row>
    <row r="403" spans="1:40" ht="31.5" customHeight="1" x14ac:dyDescent="0.25">
      <c r="A403" s="55">
        <v>708</v>
      </c>
      <c r="B403" s="11" t="s">
        <v>27</v>
      </c>
      <c r="C403" s="9" t="s">
        <v>144</v>
      </c>
      <c r="D403" s="6" t="s">
        <v>37</v>
      </c>
      <c r="E403" s="1" t="s">
        <v>368</v>
      </c>
      <c r="F403" s="15" t="s">
        <v>299</v>
      </c>
      <c r="G403" s="1"/>
      <c r="H403" s="4">
        <v>900</v>
      </c>
      <c r="I403" s="16"/>
      <c r="J403" s="16"/>
      <c r="K403" s="16"/>
      <c r="L403" s="16"/>
      <c r="M403" s="16"/>
      <c r="N403" s="16"/>
      <c r="O403" s="16"/>
      <c r="P403" s="37"/>
      <c r="Q403" s="4">
        <v>900</v>
      </c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4">
        <v>900</v>
      </c>
      <c r="AD403" s="16"/>
      <c r="AE403" s="16"/>
      <c r="AF403" s="16"/>
      <c r="AG403" s="16"/>
      <c r="AH403" s="16"/>
      <c r="AI403" s="2">
        <f t="shared" si="46"/>
        <v>900</v>
      </c>
      <c r="AJ403" s="2">
        <f t="shared" si="47"/>
        <v>900</v>
      </c>
      <c r="AK403" s="2">
        <f t="shared" si="48"/>
        <v>900</v>
      </c>
      <c r="AL403" s="2">
        <f t="shared" si="43"/>
        <v>0</v>
      </c>
      <c r="AM403" s="2">
        <f t="shared" si="44"/>
        <v>0</v>
      </c>
      <c r="AN403" s="2">
        <f t="shared" si="45"/>
        <v>0</v>
      </c>
    </row>
    <row r="404" spans="1:40" ht="31.5" customHeight="1" x14ac:dyDescent="0.25">
      <c r="A404" s="55">
        <v>709</v>
      </c>
      <c r="B404" s="11" t="s">
        <v>27</v>
      </c>
      <c r="C404" s="9" t="s">
        <v>144</v>
      </c>
      <c r="D404" s="6" t="s">
        <v>37</v>
      </c>
      <c r="E404" s="1" t="s">
        <v>368</v>
      </c>
      <c r="F404" s="15" t="s">
        <v>299</v>
      </c>
      <c r="G404" s="1"/>
      <c r="H404" s="4">
        <v>600</v>
      </c>
      <c r="I404" s="16"/>
      <c r="J404" s="16"/>
      <c r="K404" s="16"/>
      <c r="L404" s="16"/>
      <c r="M404" s="16"/>
      <c r="N404" s="16"/>
      <c r="O404" s="16"/>
      <c r="P404" s="37"/>
      <c r="Q404" s="4"/>
      <c r="R404" s="16"/>
      <c r="S404" s="16"/>
      <c r="T404" s="16"/>
      <c r="U404" s="16"/>
      <c r="V404" s="16"/>
      <c r="W404" s="37"/>
      <c r="X404" s="16"/>
      <c r="Y404" s="16"/>
      <c r="Z404" s="16"/>
      <c r="AA404" s="16"/>
      <c r="AB404" s="16"/>
      <c r="AC404" s="4"/>
      <c r="AD404" s="16"/>
      <c r="AE404" s="16"/>
      <c r="AF404" s="16"/>
      <c r="AG404" s="4">
        <v>600</v>
      </c>
      <c r="AH404" s="16"/>
      <c r="AI404" s="2">
        <f t="shared" si="46"/>
        <v>0</v>
      </c>
      <c r="AJ404" s="2">
        <f t="shared" si="47"/>
        <v>0</v>
      </c>
      <c r="AK404" s="2">
        <f t="shared" si="48"/>
        <v>0</v>
      </c>
      <c r="AL404" s="2">
        <f t="shared" si="43"/>
        <v>0</v>
      </c>
      <c r="AM404" s="2">
        <f t="shared" si="44"/>
        <v>0</v>
      </c>
      <c r="AN404" s="2">
        <f t="shared" si="45"/>
        <v>0</v>
      </c>
    </row>
    <row r="405" spans="1:40" ht="31.5" customHeight="1" x14ac:dyDescent="0.25">
      <c r="A405" s="55">
        <v>711</v>
      </c>
      <c r="B405" s="11" t="s">
        <v>27</v>
      </c>
      <c r="C405" s="9" t="s">
        <v>144</v>
      </c>
      <c r="D405" s="6" t="s">
        <v>39</v>
      </c>
      <c r="E405" s="1" t="s">
        <v>369</v>
      </c>
      <c r="F405" s="15" t="s">
        <v>299</v>
      </c>
      <c r="G405" s="1"/>
      <c r="H405" s="4">
        <v>900</v>
      </c>
      <c r="I405" s="16"/>
      <c r="J405" s="16"/>
      <c r="K405" s="16"/>
      <c r="L405" s="16"/>
      <c r="M405" s="16"/>
      <c r="N405" s="16"/>
      <c r="O405" s="16"/>
      <c r="P405" s="19"/>
      <c r="Q405" s="4">
        <v>900</v>
      </c>
      <c r="R405" s="16"/>
      <c r="S405" s="16"/>
      <c r="T405" s="16"/>
      <c r="U405" s="16"/>
      <c r="V405" s="16"/>
      <c r="W405" s="37"/>
      <c r="X405" s="16"/>
      <c r="Y405" s="16"/>
      <c r="Z405" s="16"/>
      <c r="AA405" s="16"/>
      <c r="AB405" s="16"/>
      <c r="AC405" s="4">
        <v>900</v>
      </c>
      <c r="AD405" s="16"/>
      <c r="AE405" s="16"/>
      <c r="AF405" s="16"/>
      <c r="AG405" s="16"/>
      <c r="AH405" s="16"/>
      <c r="AI405" s="2">
        <f t="shared" si="46"/>
        <v>900</v>
      </c>
      <c r="AJ405" s="2">
        <f t="shared" si="47"/>
        <v>900</v>
      </c>
      <c r="AK405" s="2">
        <f t="shared" si="48"/>
        <v>900</v>
      </c>
      <c r="AL405" s="2">
        <f t="shared" si="43"/>
        <v>0</v>
      </c>
      <c r="AM405" s="2">
        <f t="shared" si="44"/>
        <v>0</v>
      </c>
      <c r="AN405" s="2">
        <f t="shared" si="45"/>
        <v>0</v>
      </c>
    </row>
    <row r="406" spans="1:40" ht="31.5" customHeight="1" x14ac:dyDescent="0.25">
      <c r="A406" s="55">
        <v>712</v>
      </c>
      <c r="B406" s="11" t="s">
        <v>40</v>
      </c>
      <c r="C406" s="9" t="s">
        <v>239</v>
      </c>
      <c r="D406" s="6" t="s">
        <v>240</v>
      </c>
      <c r="E406" s="1" t="s">
        <v>365</v>
      </c>
      <c r="F406" s="15" t="s">
        <v>300</v>
      </c>
      <c r="G406" s="1"/>
      <c r="H406" s="4">
        <v>19530</v>
      </c>
      <c r="I406" s="16"/>
      <c r="J406" s="16"/>
      <c r="K406" s="16"/>
      <c r="L406" s="16"/>
      <c r="M406" s="16"/>
      <c r="N406" s="16"/>
      <c r="O406" s="16"/>
      <c r="P406" s="16"/>
      <c r="Q406" s="4">
        <f>9765+9765</f>
        <v>19530</v>
      </c>
      <c r="R406" s="16"/>
      <c r="S406" s="16"/>
      <c r="T406" s="16"/>
      <c r="U406" s="16"/>
      <c r="V406" s="16"/>
      <c r="W406" s="37"/>
      <c r="X406" s="16"/>
      <c r="Y406" s="16"/>
      <c r="Z406" s="16"/>
      <c r="AA406" s="16"/>
      <c r="AB406" s="16"/>
      <c r="AC406" s="4">
        <f>9765+9765</f>
        <v>19530</v>
      </c>
      <c r="AD406" s="16"/>
      <c r="AE406" s="16"/>
      <c r="AF406" s="16"/>
      <c r="AG406" s="16"/>
      <c r="AH406" s="16"/>
      <c r="AI406" s="2">
        <f t="shared" si="46"/>
        <v>19530</v>
      </c>
      <c r="AJ406" s="2">
        <f t="shared" si="47"/>
        <v>19530</v>
      </c>
      <c r="AK406" s="2">
        <f t="shared" si="48"/>
        <v>19530</v>
      </c>
      <c r="AL406" s="2">
        <f t="shared" si="43"/>
        <v>0</v>
      </c>
      <c r="AM406" s="2">
        <f t="shared" si="44"/>
        <v>0</v>
      </c>
      <c r="AN406" s="2">
        <f t="shared" si="45"/>
        <v>0</v>
      </c>
    </row>
    <row r="407" spans="1:40" ht="31.5" customHeight="1" x14ac:dyDescent="0.25">
      <c r="A407" s="55">
        <v>713</v>
      </c>
      <c r="B407" s="11" t="s">
        <v>27</v>
      </c>
      <c r="C407" s="9" t="s">
        <v>295</v>
      </c>
      <c r="D407" s="6" t="s">
        <v>241</v>
      </c>
      <c r="E407" s="1" t="s">
        <v>428</v>
      </c>
      <c r="F407" s="15" t="s">
        <v>300</v>
      </c>
      <c r="G407" s="1"/>
      <c r="H407" s="4">
        <v>13685.23</v>
      </c>
      <c r="I407" s="16"/>
      <c r="J407" s="16"/>
      <c r="K407" s="16"/>
      <c r="L407" s="16"/>
      <c r="M407" s="16"/>
      <c r="N407" s="16"/>
      <c r="O407" s="16"/>
      <c r="P407" s="16"/>
      <c r="Q407" s="4">
        <v>13685.23</v>
      </c>
      <c r="R407" s="16"/>
      <c r="S407" s="16"/>
      <c r="T407" s="16"/>
      <c r="U407" s="16"/>
      <c r="V407" s="16"/>
      <c r="W407" s="37"/>
      <c r="X407" s="16"/>
      <c r="Y407" s="16"/>
      <c r="Z407" s="16"/>
      <c r="AA407" s="16"/>
      <c r="AB407" s="16"/>
      <c r="AC407" s="4">
        <v>13685.23</v>
      </c>
      <c r="AD407" s="16"/>
      <c r="AE407" s="16"/>
      <c r="AF407" s="16"/>
      <c r="AG407" s="16"/>
      <c r="AH407" s="16"/>
      <c r="AI407" s="2">
        <f t="shared" si="46"/>
        <v>13685.23</v>
      </c>
      <c r="AJ407" s="2">
        <f t="shared" si="47"/>
        <v>13685.23</v>
      </c>
      <c r="AK407" s="2">
        <f t="shared" si="48"/>
        <v>13685.23</v>
      </c>
      <c r="AL407" s="2">
        <f t="shared" si="43"/>
        <v>0</v>
      </c>
      <c r="AM407" s="2">
        <f t="shared" si="44"/>
        <v>0</v>
      </c>
      <c r="AN407" s="2">
        <f t="shared" si="45"/>
        <v>0</v>
      </c>
    </row>
    <row r="408" spans="1:40" ht="31.5" customHeight="1" x14ac:dyDescent="0.25">
      <c r="A408" s="55">
        <v>714</v>
      </c>
      <c r="B408" s="11" t="s">
        <v>27</v>
      </c>
      <c r="C408" s="9" t="s">
        <v>242</v>
      </c>
      <c r="D408" s="6" t="s">
        <v>241</v>
      </c>
      <c r="E408" s="1" t="s">
        <v>428</v>
      </c>
      <c r="F408" s="15" t="s">
        <v>300</v>
      </c>
      <c r="G408" s="1"/>
      <c r="H408" s="4">
        <v>1169.8699999999999</v>
      </c>
      <c r="I408" s="16"/>
      <c r="J408" s="16"/>
      <c r="K408" s="16"/>
      <c r="L408" s="16"/>
      <c r="M408" s="16"/>
      <c r="N408" s="16"/>
      <c r="O408" s="16"/>
      <c r="P408" s="16"/>
      <c r="Q408" s="4">
        <v>1169.8699999999999</v>
      </c>
      <c r="R408" s="16"/>
      <c r="S408" s="16"/>
      <c r="T408" s="16"/>
      <c r="U408" s="16"/>
      <c r="V408" s="16"/>
      <c r="W408" s="37"/>
      <c r="X408" s="16"/>
      <c r="Y408" s="16"/>
      <c r="Z408" s="16"/>
      <c r="AA408" s="16"/>
      <c r="AB408" s="16"/>
      <c r="AC408" s="4">
        <v>1169.8699999999999</v>
      </c>
      <c r="AD408" s="16"/>
      <c r="AE408" s="16"/>
      <c r="AF408" s="16"/>
      <c r="AG408" s="16"/>
      <c r="AH408" s="16"/>
      <c r="AI408" s="2">
        <f t="shared" si="46"/>
        <v>1169.8699999999999</v>
      </c>
      <c r="AJ408" s="2">
        <f t="shared" si="47"/>
        <v>1169.8699999999999</v>
      </c>
      <c r="AK408" s="2">
        <f t="shared" si="48"/>
        <v>1169.8699999999999</v>
      </c>
      <c r="AL408" s="2">
        <f t="shared" si="43"/>
        <v>0</v>
      </c>
      <c r="AM408" s="2">
        <f t="shared" si="44"/>
        <v>0</v>
      </c>
      <c r="AN408" s="2">
        <f t="shared" si="45"/>
        <v>0</v>
      </c>
    </row>
    <row r="409" spans="1:40" ht="31.5" customHeight="1" x14ac:dyDescent="0.25">
      <c r="A409" s="55">
        <v>716</v>
      </c>
      <c r="B409" s="11" t="s">
        <v>27</v>
      </c>
      <c r="C409" s="9" t="s">
        <v>243</v>
      </c>
      <c r="D409" s="6" t="s">
        <v>244</v>
      </c>
      <c r="E409" s="1" t="s">
        <v>343</v>
      </c>
      <c r="F409" s="15" t="s">
        <v>300</v>
      </c>
      <c r="G409" s="1"/>
      <c r="H409" s="4">
        <v>1491</v>
      </c>
      <c r="I409" s="16"/>
      <c r="J409" s="16"/>
      <c r="K409" s="16"/>
      <c r="L409" s="16"/>
      <c r="M409" s="16"/>
      <c r="N409" s="16"/>
      <c r="O409" s="16"/>
      <c r="P409" s="16"/>
      <c r="Q409" s="4">
        <v>1491</v>
      </c>
      <c r="R409" s="16"/>
      <c r="S409" s="16"/>
      <c r="T409" s="16"/>
      <c r="U409" s="16"/>
      <c r="V409" s="16"/>
      <c r="W409" s="37"/>
      <c r="X409" s="16"/>
      <c r="Y409" s="16"/>
      <c r="Z409" s="16"/>
      <c r="AA409" s="16"/>
      <c r="AB409" s="16"/>
      <c r="AC409" s="4">
        <v>1491</v>
      </c>
      <c r="AD409" s="16"/>
      <c r="AE409" s="16"/>
      <c r="AF409" s="16"/>
      <c r="AG409" s="16"/>
      <c r="AH409" s="16"/>
      <c r="AI409" s="2">
        <f t="shared" si="46"/>
        <v>1491</v>
      </c>
      <c r="AJ409" s="2">
        <f t="shared" si="47"/>
        <v>1491</v>
      </c>
      <c r="AK409" s="2">
        <f t="shared" si="48"/>
        <v>1491</v>
      </c>
      <c r="AL409" s="2">
        <f t="shared" si="43"/>
        <v>0</v>
      </c>
      <c r="AM409" s="2">
        <f t="shared" si="44"/>
        <v>0</v>
      </c>
      <c r="AN409" s="2">
        <f t="shared" si="45"/>
        <v>0</v>
      </c>
    </row>
    <row r="410" spans="1:40" ht="31.5" customHeight="1" x14ac:dyDescent="0.25">
      <c r="A410" s="55">
        <v>719</v>
      </c>
      <c r="B410" s="11" t="s">
        <v>27</v>
      </c>
      <c r="C410" s="9" t="s">
        <v>144</v>
      </c>
      <c r="D410" s="6" t="s">
        <v>37</v>
      </c>
      <c r="E410" s="1" t="s">
        <v>368</v>
      </c>
      <c r="F410" s="15" t="s">
        <v>299</v>
      </c>
      <c r="G410" s="1"/>
      <c r="H410" s="4">
        <v>900</v>
      </c>
      <c r="I410" s="16"/>
      <c r="J410" s="16"/>
      <c r="K410" s="16"/>
      <c r="L410" s="16"/>
      <c r="M410" s="16"/>
      <c r="N410" s="16"/>
      <c r="O410" s="16"/>
      <c r="P410" s="16"/>
      <c r="Q410" s="4">
        <v>900</v>
      </c>
      <c r="R410" s="16"/>
      <c r="S410" s="16"/>
      <c r="T410" s="16"/>
      <c r="U410" s="16"/>
      <c r="V410" s="16"/>
      <c r="W410" s="37"/>
      <c r="X410" s="16"/>
      <c r="Y410" s="16"/>
      <c r="Z410" s="16"/>
      <c r="AA410" s="16"/>
      <c r="AB410" s="16"/>
      <c r="AC410" s="4">
        <v>900</v>
      </c>
      <c r="AD410" s="16"/>
      <c r="AE410" s="16"/>
      <c r="AF410" s="16"/>
      <c r="AG410" s="16"/>
      <c r="AH410" s="16"/>
      <c r="AI410" s="2">
        <f t="shared" si="46"/>
        <v>900</v>
      </c>
      <c r="AJ410" s="2">
        <f t="shared" si="47"/>
        <v>900</v>
      </c>
      <c r="AK410" s="2">
        <f t="shared" si="48"/>
        <v>900</v>
      </c>
      <c r="AL410" s="2">
        <f t="shared" si="43"/>
        <v>0</v>
      </c>
      <c r="AM410" s="2">
        <f t="shared" si="44"/>
        <v>0</v>
      </c>
      <c r="AN410" s="2">
        <f t="shared" si="45"/>
        <v>0</v>
      </c>
    </row>
    <row r="411" spans="1:40" ht="31.5" customHeight="1" x14ac:dyDescent="0.25">
      <c r="A411" s="55">
        <v>721</v>
      </c>
      <c r="B411" s="11" t="s">
        <v>40</v>
      </c>
      <c r="C411" s="9" t="s">
        <v>51</v>
      </c>
      <c r="D411" s="6" t="s">
        <v>133</v>
      </c>
      <c r="E411" s="1" t="s">
        <v>390</v>
      </c>
      <c r="F411" s="15" t="s">
        <v>300</v>
      </c>
      <c r="G411" s="1"/>
      <c r="H411" s="4">
        <v>33100</v>
      </c>
      <c r="I411" s="16"/>
      <c r="J411" s="16"/>
      <c r="K411" s="16"/>
      <c r="L411" s="16"/>
      <c r="M411" s="16"/>
      <c r="N411" s="16"/>
      <c r="O411" s="16"/>
      <c r="P411" s="16"/>
      <c r="Q411" s="16"/>
      <c r="R411" s="4">
        <v>16500</v>
      </c>
      <c r="S411" s="16"/>
      <c r="T411" s="16"/>
      <c r="U411" s="16"/>
      <c r="V411" s="16"/>
      <c r="W411" s="37"/>
      <c r="X411" s="16"/>
      <c r="Y411" s="16"/>
      <c r="Z411" s="16"/>
      <c r="AA411" s="16"/>
      <c r="AB411" s="16"/>
      <c r="AC411" s="16"/>
      <c r="AD411" s="4">
        <f>16252.5+247.5</f>
        <v>16500</v>
      </c>
      <c r="AE411" s="16"/>
      <c r="AF411" s="16"/>
      <c r="AG411" s="16"/>
      <c r="AH411" s="16"/>
      <c r="AI411" s="2">
        <f t="shared" si="46"/>
        <v>33100</v>
      </c>
      <c r="AJ411" s="2">
        <f t="shared" si="47"/>
        <v>16500</v>
      </c>
      <c r="AK411" s="2">
        <f t="shared" si="48"/>
        <v>16500</v>
      </c>
      <c r="AL411" s="2">
        <f t="shared" si="43"/>
        <v>16600</v>
      </c>
      <c r="AM411" s="2">
        <f t="shared" si="44"/>
        <v>0</v>
      </c>
      <c r="AN411" s="2">
        <f t="shared" si="45"/>
        <v>16600</v>
      </c>
    </row>
    <row r="412" spans="1:40" ht="31.5" customHeight="1" x14ac:dyDescent="0.25">
      <c r="A412" s="55">
        <v>722</v>
      </c>
      <c r="B412" s="11" t="s">
        <v>27</v>
      </c>
      <c r="C412" s="9" t="s">
        <v>55</v>
      </c>
      <c r="D412" s="6" t="s">
        <v>120</v>
      </c>
      <c r="E412" s="1" t="s">
        <v>387</v>
      </c>
      <c r="F412" s="15" t="s">
        <v>300</v>
      </c>
      <c r="G412" s="1"/>
      <c r="H412" s="4">
        <v>84000</v>
      </c>
      <c r="I412" s="16"/>
      <c r="J412" s="16"/>
      <c r="K412" s="16"/>
      <c r="L412" s="16"/>
      <c r="M412" s="16"/>
      <c r="N412" s="16"/>
      <c r="O412" s="16"/>
      <c r="P412" s="16"/>
      <c r="Q412" s="16"/>
      <c r="R412" s="4">
        <v>84000</v>
      </c>
      <c r="S412" s="16"/>
      <c r="T412" s="16"/>
      <c r="U412" s="16"/>
      <c r="V412" s="16"/>
      <c r="W412" s="37"/>
      <c r="X412" s="16"/>
      <c r="Y412" s="16"/>
      <c r="Z412" s="16"/>
      <c r="AA412" s="16"/>
      <c r="AB412" s="16"/>
      <c r="AC412" s="16"/>
      <c r="AD412" s="4">
        <f>79968+4032</f>
        <v>84000</v>
      </c>
      <c r="AE412" s="16"/>
      <c r="AF412" s="16"/>
      <c r="AG412" s="16"/>
      <c r="AH412" s="16"/>
      <c r="AI412" s="2">
        <f t="shared" si="46"/>
        <v>84000</v>
      </c>
      <c r="AJ412" s="2">
        <f t="shared" si="47"/>
        <v>84000</v>
      </c>
      <c r="AK412" s="2">
        <f t="shared" si="48"/>
        <v>84000</v>
      </c>
      <c r="AL412" s="2">
        <f t="shared" si="43"/>
        <v>0</v>
      </c>
      <c r="AM412" s="2">
        <f t="shared" si="44"/>
        <v>0</v>
      </c>
      <c r="AN412" s="2">
        <f t="shared" si="45"/>
        <v>0</v>
      </c>
    </row>
    <row r="413" spans="1:40" ht="31.5" customHeight="1" x14ac:dyDescent="0.25">
      <c r="A413" s="55">
        <v>726</v>
      </c>
      <c r="B413" s="11" t="s">
        <v>27</v>
      </c>
      <c r="C413" s="9" t="s">
        <v>77</v>
      </c>
      <c r="D413" s="6" t="s">
        <v>83</v>
      </c>
      <c r="E413" s="1" t="s">
        <v>379</v>
      </c>
      <c r="F413" s="15" t="s">
        <v>300</v>
      </c>
      <c r="G413" s="1"/>
      <c r="H413" s="4">
        <v>5000</v>
      </c>
      <c r="I413" s="16"/>
      <c r="J413" s="16"/>
      <c r="K413" s="16"/>
      <c r="L413" s="16"/>
      <c r="M413" s="16"/>
      <c r="N413" s="16"/>
      <c r="O413" s="16"/>
      <c r="P413" s="16"/>
      <c r="Q413" s="4">
        <v>4917.1000000000004</v>
      </c>
      <c r="R413" s="16"/>
      <c r="S413" s="16"/>
      <c r="T413" s="16"/>
      <c r="U413" s="16"/>
      <c r="V413" s="16"/>
      <c r="W413" s="37"/>
      <c r="X413" s="16"/>
      <c r="Y413" s="16"/>
      <c r="Z413" s="16"/>
      <c r="AA413" s="16"/>
      <c r="AB413" s="16"/>
      <c r="AC413" s="4">
        <v>5000</v>
      </c>
      <c r="AD413" s="4">
        <v>-82.9</v>
      </c>
      <c r="AE413" s="16"/>
      <c r="AF413" s="16"/>
      <c r="AG413" s="4">
        <v>82.9</v>
      </c>
      <c r="AH413" s="16"/>
      <c r="AI413" s="2">
        <f t="shared" si="46"/>
        <v>4917.1000000000004</v>
      </c>
      <c r="AJ413" s="2">
        <f t="shared" si="47"/>
        <v>4917.1000000000004</v>
      </c>
      <c r="AK413" s="2">
        <f t="shared" si="48"/>
        <v>4917.1000000000004</v>
      </c>
      <c r="AL413" s="2">
        <f t="shared" si="43"/>
        <v>0</v>
      </c>
      <c r="AM413" s="2">
        <f t="shared" si="44"/>
        <v>0</v>
      </c>
      <c r="AN413" s="2">
        <f t="shared" si="45"/>
        <v>0</v>
      </c>
    </row>
    <row r="414" spans="1:40" ht="31.5" customHeight="1" x14ac:dyDescent="0.25">
      <c r="A414" s="55">
        <v>727</v>
      </c>
      <c r="B414" s="11" t="s">
        <v>27</v>
      </c>
      <c r="C414" s="9" t="s">
        <v>245</v>
      </c>
      <c r="D414" s="6" t="s">
        <v>78</v>
      </c>
      <c r="E414" s="1" t="s">
        <v>377</v>
      </c>
      <c r="F414" s="15" t="s">
        <v>300</v>
      </c>
      <c r="G414" s="1"/>
      <c r="H414" s="4">
        <v>5000</v>
      </c>
      <c r="I414" s="16"/>
      <c r="J414" s="16"/>
      <c r="K414" s="16"/>
      <c r="L414" s="16"/>
      <c r="M414" s="16"/>
      <c r="N414" s="16"/>
      <c r="O414" s="16"/>
      <c r="P414" s="16"/>
      <c r="Q414" s="4">
        <v>5000</v>
      </c>
      <c r="R414" s="16"/>
      <c r="S414" s="16"/>
      <c r="T414" s="16"/>
      <c r="U414" s="16"/>
      <c r="V414" s="16"/>
      <c r="W414" s="37"/>
      <c r="X414" s="16"/>
      <c r="Y414" s="16"/>
      <c r="Z414" s="16"/>
      <c r="AA414" s="16"/>
      <c r="AB414" s="16"/>
      <c r="AC414" s="4">
        <v>5000</v>
      </c>
      <c r="AD414" s="16"/>
      <c r="AE414" s="16"/>
      <c r="AF414" s="16"/>
      <c r="AG414" s="16"/>
      <c r="AH414" s="16"/>
      <c r="AI414" s="2">
        <f t="shared" si="46"/>
        <v>5000</v>
      </c>
      <c r="AJ414" s="2">
        <f t="shared" si="47"/>
        <v>5000</v>
      </c>
      <c r="AK414" s="2">
        <f t="shared" si="48"/>
        <v>5000</v>
      </c>
      <c r="AL414" s="2">
        <f t="shared" si="43"/>
        <v>0</v>
      </c>
      <c r="AM414" s="2">
        <f t="shared" si="44"/>
        <v>0</v>
      </c>
      <c r="AN414" s="2">
        <f t="shared" si="45"/>
        <v>0</v>
      </c>
    </row>
    <row r="415" spans="1:40" ht="31.5" customHeight="1" x14ac:dyDescent="0.25">
      <c r="A415" s="55">
        <v>734</v>
      </c>
      <c r="B415" s="11" t="s">
        <v>27</v>
      </c>
      <c r="C415" s="9" t="s">
        <v>170</v>
      </c>
      <c r="D415" s="6" t="s">
        <v>246</v>
      </c>
      <c r="E415" s="1" t="s">
        <v>429</v>
      </c>
      <c r="F415" s="15" t="s">
        <v>300</v>
      </c>
      <c r="G415" s="1"/>
      <c r="H415" s="4">
        <v>800</v>
      </c>
      <c r="I415" s="16"/>
      <c r="J415" s="16"/>
      <c r="K415" s="16"/>
      <c r="L415" s="16"/>
      <c r="M415" s="16"/>
      <c r="N415" s="16"/>
      <c r="O415" s="16"/>
      <c r="P415" s="16"/>
      <c r="Q415" s="4">
        <v>800</v>
      </c>
      <c r="R415" s="16"/>
      <c r="S415" s="16"/>
      <c r="T415" s="16"/>
      <c r="U415" s="16"/>
      <c r="V415" s="16"/>
      <c r="W415" s="37"/>
      <c r="X415" s="16"/>
      <c r="Y415" s="16"/>
      <c r="Z415" s="16"/>
      <c r="AA415" s="16"/>
      <c r="AB415" s="16"/>
      <c r="AC415" s="4">
        <v>800</v>
      </c>
      <c r="AD415" s="16"/>
      <c r="AE415" s="16"/>
      <c r="AF415" s="16"/>
      <c r="AG415" s="16"/>
      <c r="AH415" s="16"/>
      <c r="AI415" s="2">
        <f t="shared" si="46"/>
        <v>800</v>
      </c>
      <c r="AJ415" s="2">
        <f t="shared" si="47"/>
        <v>800</v>
      </c>
      <c r="AK415" s="2">
        <f t="shared" si="48"/>
        <v>800</v>
      </c>
      <c r="AL415" s="2">
        <f t="shared" si="43"/>
        <v>0</v>
      </c>
      <c r="AM415" s="2">
        <f t="shared" si="44"/>
        <v>0</v>
      </c>
      <c r="AN415" s="2">
        <f t="shared" si="45"/>
        <v>0</v>
      </c>
    </row>
    <row r="416" spans="1:40" ht="31.5" customHeight="1" x14ac:dyDescent="0.25">
      <c r="A416" s="55">
        <v>735</v>
      </c>
      <c r="B416" s="11" t="s">
        <v>27</v>
      </c>
      <c r="C416" s="9" t="s">
        <v>247</v>
      </c>
      <c r="D416" s="6" t="s">
        <v>248</v>
      </c>
      <c r="E416" s="1" t="s">
        <v>366</v>
      </c>
      <c r="F416" s="15" t="s">
        <v>300</v>
      </c>
      <c r="G416" s="1"/>
      <c r="H416" s="4">
        <v>19000</v>
      </c>
      <c r="I416" s="16"/>
      <c r="J416" s="16"/>
      <c r="K416" s="16"/>
      <c r="L416" s="16"/>
      <c r="M416" s="16"/>
      <c r="N416" s="16"/>
      <c r="O416" s="16"/>
      <c r="P416" s="16"/>
      <c r="Q416" s="16"/>
      <c r="R416" s="4">
        <v>19000</v>
      </c>
      <c r="S416" s="16"/>
      <c r="T416" s="16"/>
      <c r="U416" s="16"/>
      <c r="V416" s="16"/>
      <c r="W416" s="37"/>
      <c r="X416" s="16"/>
      <c r="Y416" s="16"/>
      <c r="Z416" s="16"/>
      <c r="AA416" s="16"/>
      <c r="AB416" s="16"/>
      <c r="AC416" s="16"/>
      <c r="AD416" s="4">
        <v>19000</v>
      </c>
      <c r="AE416" s="16"/>
      <c r="AF416" s="16"/>
      <c r="AG416" s="16"/>
      <c r="AH416" s="16"/>
      <c r="AI416" s="2">
        <f t="shared" si="46"/>
        <v>19000</v>
      </c>
      <c r="AJ416" s="2">
        <f t="shared" si="47"/>
        <v>19000</v>
      </c>
      <c r="AK416" s="2">
        <f t="shared" si="48"/>
        <v>19000</v>
      </c>
      <c r="AL416" s="2">
        <f t="shared" si="43"/>
        <v>0</v>
      </c>
      <c r="AM416" s="2">
        <f t="shared" si="44"/>
        <v>0</v>
      </c>
      <c r="AN416" s="2">
        <f t="shared" si="45"/>
        <v>0</v>
      </c>
    </row>
    <row r="417" spans="1:40" ht="31.5" customHeight="1" x14ac:dyDescent="0.25">
      <c r="A417" s="55">
        <v>736</v>
      </c>
      <c r="B417" s="11" t="s">
        <v>27</v>
      </c>
      <c r="C417" s="9" t="s">
        <v>249</v>
      </c>
      <c r="D417" s="6" t="s">
        <v>250</v>
      </c>
      <c r="E417" s="1" t="s">
        <v>430</v>
      </c>
      <c r="F417" s="15" t="s">
        <v>300</v>
      </c>
      <c r="G417" s="1"/>
      <c r="H417" s="4">
        <v>70326</v>
      </c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5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2">
        <f t="shared" si="46"/>
        <v>70326</v>
      </c>
      <c r="AJ417" s="2">
        <f t="shared" si="47"/>
        <v>0</v>
      </c>
      <c r="AK417" s="2">
        <f t="shared" si="48"/>
        <v>0</v>
      </c>
      <c r="AL417" s="2">
        <f t="shared" si="43"/>
        <v>70326</v>
      </c>
      <c r="AM417" s="2">
        <f t="shared" si="44"/>
        <v>0</v>
      </c>
      <c r="AN417" s="2">
        <f t="shared" si="45"/>
        <v>70326</v>
      </c>
    </row>
    <row r="418" spans="1:40" ht="31.5" customHeight="1" x14ac:dyDescent="0.25">
      <c r="A418" s="55">
        <v>748</v>
      </c>
      <c r="B418" s="11" t="s">
        <v>27</v>
      </c>
      <c r="C418" s="9" t="s">
        <v>251</v>
      </c>
      <c r="D418" s="6" t="s">
        <v>252</v>
      </c>
      <c r="E418" s="1" t="s">
        <v>431</v>
      </c>
      <c r="F418" s="15" t="s">
        <v>300</v>
      </c>
      <c r="G418" s="1"/>
      <c r="H418" s="4">
        <v>59906.02</v>
      </c>
      <c r="I418" s="16"/>
      <c r="J418" s="16"/>
      <c r="K418" s="16"/>
      <c r="L418" s="16"/>
      <c r="M418" s="16"/>
      <c r="N418" s="16"/>
      <c r="O418" s="16"/>
      <c r="P418" s="16"/>
      <c r="Q418" s="16"/>
      <c r="R418" s="4">
        <v>59906.02</v>
      </c>
      <c r="S418" s="16"/>
      <c r="T418" s="16"/>
      <c r="U418" s="16"/>
      <c r="V418" s="16"/>
      <c r="W418" s="37"/>
      <c r="X418" s="16"/>
      <c r="Y418" s="16"/>
      <c r="Z418" s="16"/>
      <c r="AA418" s="16"/>
      <c r="AB418" s="16"/>
      <c r="AC418" s="16"/>
      <c r="AD418" s="4">
        <v>59906.02</v>
      </c>
      <c r="AE418" s="16"/>
      <c r="AF418" s="16"/>
      <c r="AG418" s="16"/>
      <c r="AH418" s="16"/>
      <c r="AI418" s="2">
        <f t="shared" si="46"/>
        <v>59906.02</v>
      </c>
      <c r="AJ418" s="2">
        <f t="shared" si="47"/>
        <v>59906.02</v>
      </c>
      <c r="AK418" s="2">
        <f t="shared" si="48"/>
        <v>59906.02</v>
      </c>
      <c r="AL418" s="2">
        <f t="shared" si="43"/>
        <v>0</v>
      </c>
      <c r="AM418" s="2">
        <f t="shared" si="44"/>
        <v>0</v>
      </c>
      <c r="AN418" s="2">
        <f t="shared" si="45"/>
        <v>0</v>
      </c>
    </row>
    <row r="419" spans="1:40" ht="31.5" customHeight="1" x14ac:dyDescent="0.25">
      <c r="A419" s="55">
        <v>753</v>
      </c>
      <c r="B419" s="11" t="s">
        <v>27</v>
      </c>
      <c r="C419" s="9" t="s">
        <v>243</v>
      </c>
      <c r="D419" s="6" t="s">
        <v>253</v>
      </c>
      <c r="E419" s="1" t="s">
        <v>432</v>
      </c>
      <c r="F419" s="15" t="s">
        <v>300</v>
      </c>
      <c r="G419" s="1"/>
      <c r="H419" s="4">
        <v>12000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18"/>
      <c r="X419" s="4"/>
      <c r="Y419" s="4"/>
      <c r="Z419" s="4"/>
      <c r="AA419" s="4"/>
      <c r="AB419" s="4"/>
      <c r="AC419" s="4"/>
      <c r="AD419" s="4"/>
      <c r="AE419" s="4"/>
      <c r="AF419" s="4"/>
      <c r="AG419" s="16"/>
      <c r="AH419" s="16"/>
      <c r="AI419" s="2">
        <f t="shared" si="46"/>
        <v>12000</v>
      </c>
      <c r="AJ419" s="2">
        <f t="shared" si="47"/>
        <v>0</v>
      </c>
      <c r="AK419" s="2">
        <f t="shared" si="48"/>
        <v>0</v>
      </c>
      <c r="AL419" s="2">
        <f t="shared" si="43"/>
        <v>12000</v>
      </c>
      <c r="AM419" s="2">
        <f t="shared" si="44"/>
        <v>0</v>
      </c>
      <c r="AN419" s="2">
        <f t="shared" si="45"/>
        <v>12000</v>
      </c>
    </row>
    <row r="420" spans="1:40" ht="31.5" customHeight="1" x14ac:dyDescent="0.25">
      <c r="A420" s="55">
        <v>775</v>
      </c>
      <c r="B420" s="11" t="s">
        <v>27</v>
      </c>
      <c r="C420" s="9" t="s">
        <v>254</v>
      </c>
      <c r="D420" s="6" t="s">
        <v>255</v>
      </c>
      <c r="E420" s="1" t="s">
        <v>433</v>
      </c>
      <c r="F420" s="1">
        <v>18990000000</v>
      </c>
      <c r="G420" s="1"/>
      <c r="H420" s="4">
        <v>4809.26</v>
      </c>
      <c r="I420" s="4"/>
      <c r="J420" s="4"/>
      <c r="K420" s="4"/>
      <c r="L420" s="4"/>
      <c r="M420" s="4"/>
      <c r="N420" s="4"/>
      <c r="O420" s="4"/>
      <c r="P420" s="4"/>
      <c r="Q420" s="4"/>
      <c r="R420" s="4">
        <v>4809.26</v>
      </c>
      <c r="S420" s="4"/>
      <c r="T420" s="4"/>
      <c r="U420" s="4"/>
      <c r="V420" s="4"/>
      <c r="W420" s="18"/>
      <c r="X420" s="4"/>
      <c r="Y420" s="4"/>
      <c r="Z420" s="4"/>
      <c r="AA420" s="4"/>
      <c r="AB420" s="4"/>
      <c r="AC420" s="4"/>
      <c r="AD420" s="4">
        <v>4809.26</v>
      </c>
      <c r="AE420" s="4"/>
      <c r="AF420" s="4"/>
      <c r="AG420" s="16"/>
      <c r="AH420" s="16"/>
      <c r="AI420" s="2">
        <f t="shared" si="46"/>
        <v>4809.26</v>
      </c>
      <c r="AJ420" s="2">
        <f t="shared" si="47"/>
        <v>4809.26</v>
      </c>
      <c r="AK420" s="2">
        <f t="shared" si="48"/>
        <v>4809.26</v>
      </c>
      <c r="AL420" s="2">
        <f t="shared" si="43"/>
        <v>0</v>
      </c>
      <c r="AM420" s="2">
        <f t="shared" si="44"/>
        <v>0</v>
      </c>
      <c r="AN420" s="2">
        <f t="shared" si="45"/>
        <v>0</v>
      </c>
    </row>
    <row r="421" spans="1:40" ht="31.5" customHeight="1" x14ac:dyDescent="0.25">
      <c r="A421" s="55">
        <v>776</v>
      </c>
      <c r="B421" s="11" t="s">
        <v>27</v>
      </c>
      <c r="C421" s="9" t="s">
        <v>256</v>
      </c>
      <c r="D421" s="6" t="s">
        <v>257</v>
      </c>
      <c r="E421" s="1" t="s">
        <v>434</v>
      </c>
      <c r="F421" s="1">
        <v>18990000000</v>
      </c>
      <c r="G421" s="1"/>
      <c r="H421" s="4">
        <v>1838.2</v>
      </c>
      <c r="I421" s="4"/>
      <c r="J421" s="4"/>
      <c r="K421" s="4"/>
      <c r="L421" s="4"/>
      <c r="M421" s="4"/>
      <c r="N421" s="4"/>
      <c r="O421" s="4"/>
      <c r="P421" s="4"/>
      <c r="Q421" s="4"/>
      <c r="R421" s="4">
        <v>1838.2</v>
      </c>
      <c r="S421" s="4"/>
      <c r="T421" s="4"/>
      <c r="U421" s="4"/>
      <c r="V421" s="4"/>
      <c r="W421" s="18"/>
      <c r="X421" s="4"/>
      <c r="Y421" s="4"/>
      <c r="Z421" s="4"/>
      <c r="AA421" s="4"/>
      <c r="AB421" s="4"/>
      <c r="AC421" s="4"/>
      <c r="AD421" s="4">
        <v>1838.2</v>
      </c>
      <c r="AE421" s="4"/>
      <c r="AF421" s="4"/>
      <c r="AG421" s="16"/>
      <c r="AH421" s="16"/>
      <c r="AI421" s="2">
        <f t="shared" si="46"/>
        <v>1838.2</v>
      </c>
      <c r="AJ421" s="2">
        <f t="shared" si="47"/>
        <v>1838.2</v>
      </c>
      <c r="AK421" s="2">
        <f t="shared" si="48"/>
        <v>1838.2</v>
      </c>
      <c r="AL421" s="2">
        <f t="shared" si="43"/>
        <v>0</v>
      </c>
      <c r="AM421" s="2">
        <f t="shared" si="44"/>
        <v>0</v>
      </c>
      <c r="AN421" s="2">
        <f t="shared" si="45"/>
        <v>0</v>
      </c>
    </row>
    <row r="422" spans="1:40" ht="31.5" customHeight="1" x14ac:dyDescent="0.25">
      <c r="A422" s="55">
        <v>777</v>
      </c>
      <c r="B422" s="11" t="s">
        <v>27</v>
      </c>
      <c r="C422" s="9" t="s">
        <v>256</v>
      </c>
      <c r="D422" s="6" t="s">
        <v>258</v>
      </c>
      <c r="E422" s="1" t="s">
        <v>369</v>
      </c>
      <c r="F422" s="1">
        <v>18990000000</v>
      </c>
      <c r="G422" s="1"/>
      <c r="H422" s="4">
        <v>3022.65</v>
      </c>
      <c r="I422" s="4"/>
      <c r="J422" s="4"/>
      <c r="K422" s="4"/>
      <c r="L422" s="4"/>
      <c r="M422" s="4"/>
      <c r="N422" s="4"/>
      <c r="O422" s="4"/>
      <c r="P422" s="4"/>
      <c r="Q422" s="4"/>
      <c r="R422" s="4">
        <v>3022.65</v>
      </c>
      <c r="S422" s="4"/>
      <c r="T422" s="4"/>
      <c r="U422" s="4"/>
      <c r="V422" s="4"/>
      <c r="W422" s="18"/>
      <c r="X422" s="4"/>
      <c r="Y422" s="4"/>
      <c r="Z422" s="4"/>
      <c r="AA422" s="4"/>
      <c r="AB422" s="4"/>
      <c r="AC422" s="4"/>
      <c r="AD422" s="4">
        <v>3022.65</v>
      </c>
      <c r="AE422" s="4"/>
      <c r="AF422" s="4"/>
      <c r="AG422" s="16"/>
      <c r="AH422" s="16"/>
      <c r="AI422" s="2">
        <f t="shared" si="46"/>
        <v>3022.65</v>
      </c>
      <c r="AJ422" s="2">
        <f t="shared" si="47"/>
        <v>3022.65</v>
      </c>
      <c r="AK422" s="2">
        <f t="shared" si="48"/>
        <v>3022.65</v>
      </c>
      <c r="AL422" s="2">
        <f t="shared" si="43"/>
        <v>0</v>
      </c>
      <c r="AM422" s="2">
        <f t="shared" si="44"/>
        <v>0</v>
      </c>
      <c r="AN422" s="2">
        <f t="shared" si="45"/>
        <v>0</v>
      </c>
    </row>
    <row r="423" spans="1:40" ht="31.5" customHeight="1" x14ac:dyDescent="0.25">
      <c r="A423" s="55">
        <v>778</v>
      </c>
      <c r="B423" s="11" t="s">
        <v>27</v>
      </c>
      <c r="C423" s="9" t="s">
        <v>256</v>
      </c>
      <c r="D423" s="6" t="s">
        <v>259</v>
      </c>
      <c r="E423" s="1" t="s">
        <v>435</v>
      </c>
      <c r="F423" s="1">
        <v>18990000000</v>
      </c>
      <c r="G423" s="1"/>
      <c r="H423" s="4">
        <v>4377.82</v>
      </c>
      <c r="I423" s="4"/>
      <c r="J423" s="4"/>
      <c r="K423" s="4"/>
      <c r="L423" s="4"/>
      <c r="M423" s="4"/>
      <c r="N423" s="4"/>
      <c r="O423" s="4"/>
      <c r="P423" s="4"/>
      <c r="Q423" s="4"/>
      <c r="R423" s="4">
        <v>4377.82</v>
      </c>
      <c r="S423" s="4"/>
      <c r="T423" s="4"/>
      <c r="U423" s="4"/>
      <c r="V423" s="4"/>
      <c r="W423" s="18"/>
      <c r="X423" s="4"/>
      <c r="Y423" s="4"/>
      <c r="Z423" s="4"/>
      <c r="AA423" s="4"/>
      <c r="AB423" s="4"/>
      <c r="AC423" s="4"/>
      <c r="AD423" s="4">
        <v>4377.82</v>
      </c>
      <c r="AE423" s="4"/>
      <c r="AF423" s="4"/>
      <c r="AG423" s="16"/>
      <c r="AH423" s="16"/>
      <c r="AI423" s="2">
        <f t="shared" si="46"/>
        <v>4377.82</v>
      </c>
      <c r="AJ423" s="2">
        <f t="shared" si="47"/>
        <v>4377.82</v>
      </c>
      <c r="AK423" s="2">
        <f t="shared" si="48"/>
        <v>4377.82</v>
      </c>
      <c r="AL423" s="2">
        <f t="shared" si="43"/>
        <v>0</v>
      </c>
      <c r="AM423" s="2">
        <f t="shared" si="44"/>
        <v>0</v>
      </c>
      <c r="AN423" s="2">
        <f t="shared" si="45"/>
        <v>0</v>
      </c>
    </row>
    <row r="424" spans="1:40" ht="31.5" customHeight="1" x14ac:dyDescent="0.25">
      <c r="A424" s="55">
        <v>779</v>
      </c>
      <c r="B424" s="11" t="s">
        <v>27</v>
      </c>
      <c r="C424" s="9" t="s">
        <v>150</v>
      </c>
      <c r="D424" s="6" t="s">
        <v>151</v>
      </c>
      <c r="E424" s="1" t="s">
        <v>395</v>
      </c>
      <c r="F424" s="1">
        <v>18990000000</v>
      </c>
      <c r="G424" s="1"/>
      <c r="H424" s="4">
        <v>25</v>
      </c>
      <c r="I424" s="4"/>
      <c r="J424" s="4"/>
      <c r="K424" s="4"/>
      <c r="L424" s="4"/>
      <c r="M424" s="4"/>
      <c r="N424" s="4"/>
      <c r="O424" s="4"/>
      <c r="P424" s="4"/>
      <c r="Q424" s="4"/>
      <c r="R424" s="4">
        <v>25</v>
      </c>
      <c r="S424" s="4"/>
      <c r="T424" s="4"/>
      <c r="U424" s="4"/>
      <c r="V424" s="4"/>
      <c r="W424" s="18"/>
      <c r="X424" s="4"/>
      <c r="Y424" s="4"/>
      <c r="Z424" s="4"/>
      <c r="AA424" s="4"/>
      <c r="AB424" s="4"/>
      <c r="AC424" s="4"/>
      <c r="AD424" s="4">
        <v>25</v>
      </c>
      <c r="AE424" s="4"/>
      <c r="AF424" s="4"/>
      <c r="AG424" s="16"/>
      <c r="AH424" s="16"/>
      <c r="AI424" s="2">
        <f t="shared" si="46"/>
        <v>25</v>
      </c>
      <c r="AJ424" s="2">
        <f t="shared" si="47"/>
        <v>25</v>
      </c>
      <c r="AK424" s="2">
        <f t="shared" si="48"/>
        <v>25</v>
      </c>
      <c r="AL424" s="2">
        <f t="shared" si="43"/>
        <v>0</v>
      </c>
      <c r="AM424" s="2">
        <f t="shared" si="44"/>
        <v>0</v>
      </c>
      <c r="AN424" s="2">
        <f t="shared" si="45"/>
        <v>0</v>
      </c>
    </row>
    <row r="425" spans="1:40" ht="31.5" customHeight="1" x14ac:dyDescent="0.25">
      <c r="A425" s="55">
        <v>784</v>
      </c>
      <c r="B425" s="11" t="s">
        <v>40</v>
      </c>
      <c r="C425" s="9" t="s">
        <v>260</v>
      </c>
      <c r="D425" s="6" t="s">
        <v>120</v>
      </c>
      <c r="E425" s="1" t="s">
        <v>387</v>
      </c>
      <c r="F425" s="1">
        <v>18990000000</v>
      </c>
      <c r="G425" s="1"/>
      <c r="H425" s="4">
        <v>201500</v>
      </c>
      <c r="I425" s="4"/>
      <c r="J425" s="4"/>
      <c r="K425" s="4"/>
      <c r="L425" s="4"/>
      <c r="M425" s="4"/>
      <c r="N425" s="4"/>
      <c r="O425" s="4"/>
      <c r="P425" s="4"/>
      <c r="Q425" s="4"/>
      <c r="R425" s="4">
        <v>205007.26</v>
      </c>
      <c r="S425" s="4"/>
      <c r="T425" s="4"/>
      <c r="U425" s="4"/>
      <c r="V425" s="4"/>
      <c r="W425" s="18"/>
      <c r="X425" s="4"/>
      <c r="Y425" s="4"/>
      <c r="Z425" s="4"/>
      <c r="AA425" s="4"/>
      <c r="AB425" s="4"/>
      <c r="AC425" s="4"/>
      <c r="AD425" s="4">
        <f>195166.91+9840.35</f>
        <v>205007.26</v>
      </c>
      <c r="AE425" s="4"/>
      <c r="AF425" s="4"/>
      <c r="AG425" s="16"/>
      <c r="AH425" s="4">
        <v>5000</v>
      </c>
      <c r="AI425" s="2">
        <f t="shared" si="46"/>
        <v>206500</v>
      </c>
      <c r="AJ425" s="2">
        <f t="shared" si="47"/>
        <v>205007.26</v>
      </c>
      <c r="AK425" s="2">
        <f t="shared" si="48"/>
        <v>205007.26</v>
      </c>
      <c r="AL425" s="2">
        <f t="shared" si="43"/>
        <v>1492.7399999999907</v>
      </c>
      <c r="AM425" s="2">
        <f t="shared" si="44"/>
        <v>0</v>
      </c>
      <c r="AN425" s="2">
        <f t="shared" si="45"/>
        <v>1492.7399999999907</v>
      </c>
    </row>
    <row r="426" spans="1:40" ht="31.5" customHeight="1" x14ac:dyDescent="0.25">
      <c r="A426" s="55">
        <v>789</v>
      </c>
      <c r="B426" s="11" t="s">
        <v>27</v>
      </c>
      <c r="C426" s="9" t="s">
        <v>261</v>
      </c>
      <c r="D426" s="6" t="s">
        <v>240</v>
      </c>
      <c r="E426" s="1" t="s">
        <v>365</v>
      </c>
      <c r="F426" s="1">
        <v>18990000000</v>
      </c>
      <c r="G426" s="1"/>
      <c r="H426" s="4">
        <v>6500</v>
      </c>
      <c r="I426" s="4"/>
      <c r="J426" s="4"/>
      <c r="K426" s="4"/>
      <c r="L426" s="4"/>
      <c r="M426" s="4"/>
      <c r="N426" s="4"/>
      <c r="O426" s="4"/>
      <c r="P426" s="4"/>
      <c r="Q426" s="4"/>
      <c r="R426" s="4">
        <v>6500</v>
      </c>
      <c r="S426" s="4"/>
      <c r="T426" s="4"/>
      <c r="U426" s="4"/>
      <c r="V426" s="4"/>
      <c r="W426" s="18"/>
      <c r="X426" s="4"/>
      <c r="Y426" s="4"/>
      <c r="Z426" s="4"/>
      <c r="AA426" s="4"/>
      <c r="AB426" s="4"/>
      <c r="AC426" s="4"/>
      <c r="AD426" s="4">
        <v>6500</v>
      </c>
      <c r="AE426" s="4"/>
      <c r="AF426" s="4"/>
      <c r="AG426" s="16"/>
      <c r="AH426" s="16"/>
      <c r="AI426" s="2">
        <f t="shared" si="46"/>
        <v>6500</v>
      </c>
      <c r="AJ426" s="2">
        <f t="shared" si="47"/>
        <v>6500</v>
      </c>
      <c r="AK426" s="2">
        <f t="shared" si="48"/>
        <v>6500</v>
      </c>
      <c r="AL426" s="2">
        <f t="shared" si="43"/>
        <v>0</v>
      </c>
      <c r="AM426" s="2">
        <f t="shared" si="44"/>
        <v>0</v>
      </c>
      <c r="AN426" s="2">
        <f t="shared" si="45"/>
        <v>0</v>
      </c>
    </row>
    <row r="427" spans="1:40" ht="31.5" customHeight="1" x14ac:dyDescent="0.25">
      <c r="A427" s="55">
        <v>791</v>
      </c>
      <c r="B427" s="11" t="s">
        <v>40</v>
      </c>
      <c r="C427" s="9" t="s">
        <v>262</v>
      </c>
      <c r="D427" s="6" t="s">
        <v>48</v>
      </c>
      <c r="E427" s="1" t="s">
        <v>346</v>
      </c>
      <c r="F427" s="1">
        <v>18990000000</v>
      </c>
      <c r="G427" s="1"/>
      <c r="H427" s="4">
        <v>9000</v>
      </c>
      <c r="I427" s="4"/>
      <c r="J427" s="4"/>
      <c r="K427" s="4"/>
      <c r="L427" s="4"/>
      <c r="M427" s="4"/>
      <c r="N427" s="4"/>
      <c r="O427" s="4"/>
      <c r="P427" s="4"/>
      <c r="Q427" s="4"/>
      <c r="R427" s="4">
        <v>8820.89</v>
      </c>
      <c r="S427" s="4"/>
      <c r="T427" s="4"/>
      <c r="U427" s="4"/>
      <c r="V427" s="4"/>
      <c r="W427" s="18"/>
      <c r="X427" s="4"/>
      <c r="Y427" s="4"/>
      <c r="Z427" s="4"/>
      <c r="AA427" s="4"/>
      <c r="AB427" s="4"/>
      <c r="AC427" s="4"/>
      <c r="AD427" s="4">
        <f>8397.49+423.4</f>
        <v>8820.89</v>
      </c>
      <c r="AE427" s="4"/>
      <c r="AF427" s="4"/>
      <c r="AG427" s="16"/>
      <c r="AH427" s="16"/>
      <c r="AI427" s="2">
        <f t="shared" si="46"/>
        <v>9000</v>
      </c>
      <c r="AJ427" s="2">
        <f t="shared" si="47"/>
        <v>8820.89</v>
      </c>
      <c r="AK427" s="2">
        <f t="shared" si="48"/>
        <v>8820.89</v>
      </c>
      <c r="AL427" s="2">
        <f t="shared" si="43"/>
        <v>179.11000000000058</v>
      </c>
      <c r="AM427" s="2">
        <f t="shared" si="44"/>
        <v>0</v>
      </c>
      <c r="AN427" s="2">
        <f t="shared" si="45"/>
        <v>179.11000000000058</v>
      </c>
    </row>
    <row r="428" spans="1:40" ht="31.5" customHeight="1" x14ac:dyDescent="0.25">
      <c r="A428" s="55">
        <v>795</v>
      </c>
      <c r="B428" s="11" t="s">
        <v>27</v>
      </c>
      <c r="C428" s="9" t="s">
        <v>144</v>
      </c>
      <c r="D428" s="6" t="s">
        <v>37</v>
      </c>
      <c r="E428" s="1" t="s">
        <v>368</v>
      </c>
      <c r="F428" s="1">
        <v>18990000000</v>
      </c>
      <c r="G428" s="1"/>
      <c r="H428" s="4">
        <v>900</v>
      </c>
      <c r="I428" s="4"/>
      <c r="J428" s="4"/>
      <c r="K428" s="4"/>
      <c r="L428" s="4"/>
      <c r="M428" s="4"/>
      <c r="N428" s="4"/>
      <c r="O428" s="4"/>
      <c r="P428" s="4"/>
      <c r="Q428" s="4"/>
      <c r="R428" s="4">
        <v>900</v>
      </c>
      <c r="S428" s="4"/>
      <c r="T428" s="4"/>
      <c r="U428" s="4"/>
      <c r="V428" s="4"/>
      <c r="W428" s="18"/>
      <c r="X428" s="4"/>
      <c r="Y428" s="4"/>
      <c r="Z428" s="4"/>
      <c r="AA428" s="4"/>
      <c r="AB428" s="4"/>
      <c r="AC428" s="4"/>
      <c r="AD428" s="4">
        <v>900</v>
      </c>
      <c r="AE428" s="4"/>
      <c r="AF428" s="4"/>
      <c r="AG428" s="16"/>
      <c r="AH428" s="16"/>
      <c r="AI428" s="2">
        <f t="shared" si="46"/>
        <v>900</v>
      </c>
      <c r="AJ428" s="2">
        <f t="shared" si="47"/>
        <v>900</v>
      </c>
      <c r="AK428" s="2">
        <f t="shared" si="48"/>
        <v>900</v>
      </c>
      <c r="AL428" s="2">
        <f t="shared" si="43"/>
        <v>0</v>
      </c>
      <c r="AM428" s="2">
        <f t="shared" si="44"/>
        <v>0</v>
      </c>
      <c r="AN428" s="2">
        <f t="shared" si="45"/>
        <v>0</v>
      </c>
    </row>
    <row r="429" spans="1:40" ht="31.5" customHeight="1" x14ac:dyDescent="0.25">
      <c r="A429" s="55">
        <v>796</v>
      </c>
      <c r="B429" s="11" t="s">
        <v>27</v>
      </c>
      <c r="C429" s="9" t="s">
        <v>144</v>
      </c>
      <c r="D429" s="6" t="s">
        <v>39</v>
      </c>
      <c r="E429" s="1" t="s">
        <v>369</v>
      </c>
      <c r="F429" s="1">
        <v>18990000000</v>
      </c>
      <c r="G429" s="1"/>
      <c r="H429" s="4">
        <v>900</v>
      </c>
      <c r="I429" s="4"/>
      <c r="J429" s="4"/>
      <c r="K429" s="4"/>
      <c r="L429" s="4"/>
      <c r="M429" s="4"/>
      <c r="N429" s="4"/>
      <c r="O429" s="4"/>
      <c r="P429" s="4"/>
      <c r="Q429" s="4"/>
      <c r="R429" s="4">
        <v>900</v>
      </c>
      <c r="S429" s="4"/>
      <c r="T429" s="4"/>
      <c r="U429" s="4"/>
      <c r="V429" s="4"/>
      <c r="W429" s="18"/>
      <c r="X429" s="4"/>
      <c r="Y429" s="4"/>
      <c r="Z429" s="4"/>
      <c r="AA429" s="4"/>
      <c r="AB429" s="4"/>
      <c r="AC429" s="4"/>
      <c r="AD429" s="4">
        <v>900</v>
      </c>
      <c r="AE429" s="4"/>
      <c r="AF429" s="4"/>
      <c r="AG429" s="16"/>
      <c r="AH429" s="16"/>
      <c r="AI429" s="2">
        <f t="shared" si="46"/>
        <v>900</v>
      </c>
      <c r="AJ429" s="2">
        <f t="shared" si="47"/>
        <v>900</v>
      </c>
      <c r="AK429" s="2">
        <f t="shared" si="48"/>
        <v>900</v>
      </c>
      <c r="AL429" s="2">
        <f t="shared" si="43"/>
        <v>0</v>
      </c>
      <c r="AM429" s="2">
        <f t="shared" si="44"/>
        <v>0</v>
      </c>
      <c r="AN429" s="2">
        <f t="shared" si="45"/>
        <v>0</v>
      </c>
    </row>
    <row r="430" spans="1:40" ht="31.5" customHeight="1" x14ac:dyDescent="0.25">
      <c r="A430" s="55">
        <v>797</v>
      </c>
      <c r="B430" s="11" t="s">
        <v>27</v>
      </c>
      <c r="C430" s="9" t="s">
        <v>170</v>
      </c>
      <c r="D430" s="6" t="s">
        <v>263</v>
      </c>
      <c r="E430" s="1" t="s">
        <v>367</v>
      </c>
      <c r="F430" s="1">
        <v>18990000000</v>
      </c>
      <c r="G430" s="1"/>
      <c r="H430" s="4">
        <v>50</v>
      </c>
      <c r="I430" s="4"/>
      <c r="J430" s="4"/>
      <c r="K430" s="4"/>
      <c r="L430" s="4"/>
      <c r="M430" s="4"/>
      <c r="N430" s="4"/>
      <c r="O430" s="4"/>
      <c r="P430" s="4"/>
      <c r="Q430" s="4"/>
      <c r="R430" s="4">
        <v>50</v>
      </c>
      <c r="S430" s="4"/>
      <c r="T430" s="4"/>
      <c r="U430" s="4"/>
      <c r="V430" s="4"/>
      <c r="W430" s="18"/>
      <c r="X430" s="4"/>
      <c r="Y430" s="4"/>
      <c r="Z430" s="4"/>
      <c r="AA430" s="4"/>
      <c r="AB430" s="4"/>
      <c r="AC430" s="4"/>
      <c r="AD430" s="4">
        <v>50</v>
      </c>
      <c r="AE430" s="4"/>
      <c r="AF430" s="4"/>
      <c r="AG430" s="16"/>
      <c r="AH430" s="16"/>
      <c r="AI430" s="2">
        <f t="shared" si="46"/>
        <v>50</v>
      </c>
      <c r="AJ430" s="2">
        <f t="shared" si="47"/>
        <v>50</v>
      </c>
      <c r="AK430" s="2">
        <f t="shared" si="48"/>
        <v>50</v>
      </c>
      <c r="AL430" s="2">
        <f t="shared" si="43"/>
        <v>0</v>
      </c>
      <c r="AM430" s="2">
        <f t="shared" si="44"/>
        <v>0</v>
      </c>
      <c r="AN430" s="2">
        <f t="shared" si="45"/>
        <v>0</v>
      </c>
    </row>
    <row r="431" spans="1:40" ht="31.5" customHeight="1" x14ac:dyDescent="0.25">
      <c r="A431" s="55">
        <v>798</v>
      </c>
      <c r="B431" s="11" t="s">
        <v>27</v>
      </c>
      <c r="C431" s="9" t="s">
        <v>170</v>
      </c>
      <c r="D431" s="6" t="s">
        <v>264</v>
      </c>
      <c r="E431" s="1" t="s">
        <v>436</v>
      </c>
      <c r="F431" s="1">
        <v>18990000000</v>
      </c>
      <c r="G431" s="1"/>
      <c r="H431" s="4">
        <v>800</v>
      </c>
      <c r="I431" s="4"/>
      <c r="J431" s="4"/>
      <c r="K431" s="4"/>
      <c r="L431" s="4"/>
      <c r="M431" s="4"/>
      <c r="N431" s="4"/>
      <c r="O431" s="4"/>
      <c r="P431" s="4"/>
      <c r="Q431" s="4"/>
      <c r="R431" s="4">
        <v>800</v>
      </c>
      <c r="S431" s="4"/>
      <c r="T431" s="4"/>
      <c r="U431" s="4"/>
      <c r="V431" s="4"/>
      <c r="W431" s="18"/>
      <c r="X431" s="4"/>
      <c r="Y431" s="4"/>
      <c r="Z431" s="4"/>
      <c r="AA431" s="4"/>
      <c r="AB431" s="4"/>
      <c r="AC431" s="4"/>
      <c r="AD431" s="4">
        <v>800</v>
      </c>
      <c r="AE431" s="4"/>
      <c r="AF431" s="4"/>
      <c r="AG431" s="16"/>
      <c r="AH431" s="16"/>
      <c r="AI431" s="2">
        <f t="shared" si="46"/>
        <v>800</v>
      </c>
      <c r="AJ431" s="2">
        <f t="shared" si="47"/>
        <v>800</v>
      </c>
      <c r="AK431" s="2">
        <f t="shared" si="48"/>
        <v>800</v>
      </c>
      <c r="AL431" s="2">
        <f t="shared" si="43"/>
        <v>0</v>
      </c>
      <c r="AM431" s="2">
        <f t="shared" si="44"/>
        <v>0</v>
      </c>
      <c r="AN431" s="2">
        <f t="shared" si="45"/>
        <v>0</v>
      </c>
    </row>
    <row r="432" spans="1:40" ht="31.5" customHeight="1" x14ac:dyDescent="0.25">
      <c r="A432" s="55">
        <v>812</v>
      </c>
      <c r="B432" s="11" t="s">
        <v>40</v>
      </c>
      <c r="C432" s="9" t="s">
        <v>281</v>
      </c>
      <c r="D432" s="6" t="s">
        <v>229</v>
      </c>
      <c r="E432" s="1" t="s">
        <v>341</v>
      </c>
      <c r="F432" s="1">
        <v>1802000000</v>
      </c>
      <c r="G432" s="1"/>
      <c r="H432" s="4">
        <v>8000.01</v>
      </c>
      <c r="I432" s="4"/>
      <c r="J432" s="4"/>
      <c r="K432" s="4"/>
      <c r="L432" s="4"/>
      <c r="M432" s="4"/>
      <c r="N432" s="4"/>
      <c r="O432" s="4"/>
      <c r="P432" s="4"/>
      <c r="Q432" s="4"/>
      <c r="R432" s="4">
        <v>8000.01</v>
      </c>
      <c r="S432" s="4"/>
      <c r="T432" s="4"/>
      <c r="U432" s="4"/>
      <c r="V432" s="4"/>
      <c r="W432" s="18"/>
      <c r="X432" s="4"/>
      <c r="Y432" s="4"/>
      <c r="Z432" s="4"/>
      <c r="AA432" s="4"/>
      <c r="AB432" s="4"/>
      <c r="AC432" s="4"/>
      <c r="AD432" s="4">
        <v>8000</v>
      </c>
      <c r="AE432" s="4"/>
      <c r="AF432" s="4"/>
      <c r="AG432" s="16"/>
      <c r="AH432" s="16"/>
      <c r="AI432" s="2">
        <f t="shared" si="46"/>
        <v>8000.01</v>
      </c>
      <c r="AJ432" s="2">
        <f t="shared" si="47"/>
        <v>8000.01</v>
      </c>
      <c r="AK432" s="2">
        <f t="shared" si="48"/>
        <v>8000</v>
      </c>
      <c r="AL432" s="2">
        <f t="shared" si="43"/>
        <v>1.0000000000218279E-2</v>
      </c>
      <c r="AM432" s="2">
        <f t="shared" si="44"/>
        <v>1.0000000000218279E-2</v>
      </c>
      <c r="AN432" s="2">
        <f t="shared" si="45"/>
        <v>0</v>
      </c>
    </row>
    <row r="433" spans="1:40" ht="31.5" customHeight="1" x14ac:dyDescent="0.25">
      <c r="A433" s="55">
        <v>813</v>
      </c>
      <c r="B433" s="11" t="s">
        <v>40</v>
      </c>
      <c r="C433" s="9" t="s">
        <v>204</v>
      </c>
      <c r="D433" s="6" t="s">
        <v>294</v>
      </c>
      <c r="E433" s="1" t="s">
        <v>344</v>
      </c>
      <c r="F433" s="1">
        <v>1802000000</v>
      </c>
      <c r="G433" s="1"/>
      <c r="H433" s="4">
        <v>30203.200000000001</v>
      </c>
      <c r="I433" s="4"/>
      <c r="J433" s="4"/>
      <c r="K433" s="4"/>
      <c r="L433" s="4"/>
      <c r="M433" s="4"/>
      <c r="N433" s="4"/>
      <c r="O433" s="4"/>
      <c r="P433" s="4"/>
      <c r="Q433" s="4"/>
      <c r="R433" s="4">
        <v>30203.200000000001</v>
      </c>
      <c r="S433" s="4"/>
      <c r="T433" s="4"/>
      <c r="U433" s="4"/>
      <c r="V433" s="4"/>
      <c r="W433" s="18"/>
      <c r="X433" s="4"/>
      <c r="Y433" s="4"/>
      <c r="Z433" s="4"/>
      <c r="AA433" s="4"/>
      <c r="AB433" s="4"/>
      <c r="AC433" s="4"/>
      <c r="AD433" s="4">
        <v>30203.200000000001</v>
      </c>
      <c r="AE433" s="4"/>
      <c r="AF433" s="4"/>
      <c r="AG433" s="16"/>
      <c r="AH433" s="16"/>
      <c r="AI433" s="2">
        <f t="shared" si="46"/>
        <v>30203.200000000001</v>
      </c>
      <c r="AJ433" s="2">
        <f t="shared" si="47"/>
        <v>30203.200000000001</v>
      </c>
      <c r="AK433" s="2">
        <f t="shared" si="48"/>
        <v>30203.200000000001</v>
      </c>
      <c r="AL433" s="2">
        <f t="shared" si="43"/>
        <v>0</v>
      </c>
      <c r="AM433" s="2">
        <f t="shared" si="44"/>
        <v>0</v>
      </c>
      <c r="AN433" s="2">
        <f t="shared" si="45"/>
        <v>0</v>
      </c>
    </row>
    <row r="434" spans="1:40" ht="31.5" customHeight="1" x14ac:dyDescent="0.25">
      <c r="A434" s="55">
        <v>814</v>
      </c>
      <c r="B434" s="11" t="s">
        <v>27</v>
      </c>
      <c r="C434" s="9" t="s">
        <v>77</v>
      </c>
      <c r="D434" s="6" t="s">
        <v>83</v>
      </c>
      <c r="E434" s="1" t="s">
        <v>379</v>
      </c>
      <c r="F434" s="1">
        <v>1899000000</v>
      </c>
      <c r="G434" s="1"/>
      <c r="H434" s="4">
        <v>5000</v>
      </c>
      <c r="I434" s="4"/>
      <c r="J434" s="4"/>
      <c r="K434" s="4"/>
      <c r="L434" s="4"/>
      <c r="M434" s="4"/>
      <c r="N434" s="4"/>
      <c r="O434" s="4"/>
      <c r="P434" s="4"/>
      <c r="Q434" s="4"/>
      <c r="R434" s="4">
        <v>5000</v>
      </c>
      <c r="S434" s="4"/>
      <c r="T434" s="4"/>
      <c r="U434" s="4"/>
      <c r="V434" s="4"/>
      <c r="W434" s="18"/>
      <c r="X434" s="4"/>
      <c r="Y434" s="4"/>
      <c r="Z434" s="4"/>
      <c r="AA434" s="4"/>
      <c r="AB434" s="4"/>
      <c r="AC434" s="4"/>
      <c r="AD434" s="4">
        <v>5000</v>
      </c>
      <c r="AE434" s="4"/>
      <c r="AF434" s="4"/>
      <c r="AG434" s="16"/>
      <c r="AH434" s="16"/>
      <c r="AI434" s="2">
        <f t="shared" si="46"/>
        <v>5000</v>
      </c>
      <c r="AJ434" s="2">
        <f t="shared" si="47"/>
        <v>5000</v>
      </c>
      <c r="AK434" s="2">
        <f t="shared" si="48"/>
        <v>5000</v>
      </c>
      <c r="AL434" s="2">
        <f t="shared" ref="AL434:AL464" si="49">SUM(AJ434-AK434)+(AI434-AJ434)</f>
        <v>0</v>
      </c>
      <c r="AM434" s="2">
        <f t="shared" ref="AM434:AM464" si="50">SUM(AJ434-AK434)</f>
        <v>0</v>
      </c>
      <c r="AN434" s="2">
        <f t="shared" ref="AN434:AN464" si="51">SUM(AI434-AJ434)</f>
        <v>0</v>
      </c>
    </row>
    <row r="435" spans="1:40" ht="31.5" customHeight="1" x14ac:dyDescent="0.25">
      <c r="A435" s="55">
        <v>820</v>
      </c>
      <c r="B435" s="11" t="s">
        <v>40</v>
      </c>
      <c r="C435" s="9" t="s">
        <v>80</v>
      </c>
      <c r="D435" s="6" t="s">
        <v>213</v>
      </c>
      <c r="E435" s="1" t="s">
        <v>362</v>
      </c>
      <c r="F435" s="1">
        <v>1899000000</v>
      </c>
      <c r="G435" s="1"/>
      <c r="H435" s="4">
        <v>5100</v>
      </c>
      <c r="I435" s="4"/>
      <c r="J435" s="4"/>
      <c r="K435" s="4"/>
      <c r="L435" s="4"/>
      <c r="M435" s="4"/>
      <c r="N435" s="4"/>
      <c r="O435" s="4"/>
      <c r="P435" s="4"/>
      <c r="Q435" s="4"/>
      <c r="R435" s="4">
        <v>5460</v>
      </c>
      <c r="S435" s="4"/>
      <c r="T435" s="4"/>
      <c r="U435" s="4"/>
      <c r="V435" s="4"/>
      <c r="W435" s="18"/>
      <c r="X435" s="4"/>
      <c r="Y435" s="4"/>
      <c r="Z435" s="4"/>
      <c r="AA435" s="4"/>
      <c r="AB435" s="4"/>
      <c r="AC435" s="4"/>
      <c r="AD435" s="4">
        <f>4392.42+466.98+600.6</f>
        <v>5460</v>
      </c>
      <c r="AE435" s="4"/>
      <c r="AF435" s="4"/>
      <c r="AG435" s="16"/>
      <c r="AH435" s="4">
        <v>1000</v>
      </c>
      <c r="AI435" s="2">
        <f t="shared" si="46"/>
        <v>6100</v>
      </c>
      <c r="AJ435" s="2">
        <f t="shared" si="47"/>
        <v>5460</v>
      </c>
      <c r="AK435" s="2">
        <f t="shared" si="48"/>
        <v>5460</v>
      </c>
      <c r="AL435" s="2">
        <f t="shared" si="49"/>
        <v>640</v>
      </c>
      <c r="AM435" s="2">
        <f t="shared" si="50"/>
        <v>0</v>
      </c>
      <c r="AN435" s="2">
        <f t="shared" si="51"/>
        <v>640</v>
      </c>
    </row>
    <row r="436" spans="1:40" ht="31.5" customHeight="1" x14ac:dyDescent="0.25">
      <c r="A436" s="55">
        <v>824</v>
      </c>
      <c r="B436" s="11" t="s">
        <v>27</v>
      </c>
      <c r="C436" s="9" t="s">
        <v>144</v>
      </c>
      <c r="D436" s="6" t="s">
        <v>151</v>
      </c>
      <c r="E436" s="1" t="s">
        <v>395</v>
      </c>
      <c r="F436" s="1">
        <v>1899000000</v>
      </c>
      <c r="G436" s="1"/>
      <c r="H436" s="4">
        <v>2100</v>
      </c>
      <c r="I436" s="4"/>
      <c r="J436" s="4"/>
      <c r="K436" s="4"/>
      <c r="L436" s="4"/>
      <c r="M436" s="4"/>
      <c r="N436" s="4"/>
      <c r="O436" s="4"/>
      <c r="P436" s="4"/>
      <c r="Q436" s="4"/>
      <c r="R436" s="4">
        <v>2100</v>
      </c>
      <c r="S436" s="4"/>
      <c r="T436" s="4"/>
      <c r="U436" s="4"/>
      <c r="V436" s="4"/>
      <c r="W436" s="18"/>
      <c r="X436" s="4"/>
      <c r="Y436" s="4"/>
      <c r="Z436" s="4"/>
      <c r="AA436" s="4"/>
      <c r="AB436" s="4"/>
      <c r="AC436" s="4"/>
      <c r="AD436" s="4">
        <v>2100</v>
      </c>
      <c r="AE436" s="4"/>
      <c r="AF436" s="4"/>
      <c r="AG436" s="16"/>
      <c r="AH436" s="16"/>
      <c r="AI436" s="2">
        <f t="shared" si="46"/>
        <v>2100</v>
      </c>
      <c r="AJ436" s="2">
        <f t="shared" si="47"/>
        <v>2100</v>
      </c>
      <c r="AK436" s="2">
        <f t="shared" si="48"/>
        <v>2100</v>
      </c>
      <c r="AL436" s="2">
        <f t="shared" si="49"/>
        <v>0</v>
      </c>
      <c r="AM436" s="2">
        <f t="shared" si="50"/>
        <v>0</v>
      </c>
      <c r="AN436" s="2">
        <f t="shared" si="51"/>
        <v>0</v>
      </c>
    </row>
    <row r="437" spans="1:40" ht="31.5" customHeight="1" x14ac:dyDescent="0.25">
      <c r="A437" s="55">
        <v>825</v>
      </c>
      <c r="B437" s="11" t="s">
        <v>40</v>
      </c>
      <c r="C437" s="9" t="s">
        <v>296</v>
      </c>
      <c r="D437" s="6" t="s">
        <v>297</v>
      </c>
      <c r="E437" s="1" t="s">
        <v>431</v>
      </c>
      <c r="F437" s="1">
        <v>1899000000</v>
      </c>
      <c r="G437" s="1"/>
      <c r="H437" s="4">
        <v>33840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18"/>
      <c r="X437" s="4"/>
      <c r="Y437" s="4"/>
      <c r="Z437" s="4"/>
      <c r="AA437" s="4"/>
      <c r="AB437" s="4"/>
      <c r="AC437" s="4"/>
      <c r="AD437" s="4"/>
      <c r="AE437" s="4"/>
      <c r="AF437" s="4"/>
      <c r="AG437" s="16"/>
      <c r="AH437" s="16"/>
      <c r="AI437" s="2">
        <f t="shared" si="46"/>
        <v>33840</v>
      </c>
      <c r="AJ437" s="2">
        <f t="shared" si="47"/>
        <v>0</v>
      </c>
      <c r="AK437" s="2">
        <f t="shared" si="48"/>
        <v>0</v>
      </c>
      <c r="AL437" s="2">
        <f t="shared" si="49"/>
        <v>33840</v>
      </c>
      <c r="AM437" s="2">
        <f t="shared" si="50"/>
        <v>0</v>
      </c>
      <c r="AN437" s="2">
        <f t="shared" si="51"/>
        <v>33840</v>
      </c>
    </row>
    <row r="438" spans="1:40" ht="31.5" customHeight="1" x14ac:dyDescent="0.25">
      <c r="A438" s="55">
        <v>826</v>
      </c>
      <c r="B438" s="11" t="s">
        <v>40</v>
      </c>
      <c r="C438" s="9" t="s">
        <v>51</v>
      </c>
      <c r="D438" s="6" t="s">
        <v>136</v>
      </c>
      <c r="E438" s="1" t="s">
        <v>392</v>
      </c>
      <c r="F438" s="1">
        <v>1899000000</v>
      </c>
      <c r="G438" s="1"/>
      <c r="H438" s="4">
        <v>3000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18"/>
      <c r="X438" s="4"/>
      <c r="Y438" s="4"/>
      <c r="Z438" s="4"/>
      <c r="AA438" s="4"/>
      <c r="AB438" s="4"/>
      <c r="AC438" s="4"/>
      <c r="AD438" s="4"/>
      <c r="AE438" s="4"/>
      <c r="AF438" s="4"/>
      <c r="AG438" s="16"/>
      <c r="AH438" s="16"/>
      <c r="AI438" s="2">
        <f t="shared" si="46"/>
        <v>3000</v>
      </c>
      <c r="AJ438" s="2">
        <f t="shared" si="47"/>
        <v>0</v>
      </c>
      <c r="AK438" s="2">
        <f t="shared" si="48"/>
        <v>0</v>
      </c>
      <c r="AL438" s="2">
        <f t="shared" si="49"/>
        <v>3000</v>
      </c>
      <c r="AM438" s="2">
        <f t="shared" si="50"/>
        <v>0</v>
      </c>
      <c r="AN438" s="2">
        <f t="shared" si="51"/>
        <v>3000</v>
      </c>
    </row>
    <row r="439" spans="1:40" ht="31.5" customHeight="1" x14ac:dyDescent="0.25">
      <c r="A439" s="55">
        <v>851</v>
      </c>
      <c r="B439" s="11" t="s">
        <v>27</v>
      </c>
      <c r="C439" s="9" t="s">
        <v>307</v>
      </c>
      <c r="D439" s="6" t="s">
        <v>248</v>
      </c>
      <c r="E439" s="1" t="s">
        <v>366</v>
      </c>
      <c r="F439" s="1">
        <v>1802000000</v>
      </c>
      <c r="G439" s="1"/>
      <c r="H439" s="4">
        <v>9880</v>
      </c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>
        <v>9880</v>
      </c>
      <c r="T439" s="4"/>
      <c r="U439" s="4"/>
      <c r="V439" s="4"/>
      <c r="W439" s="18"/>
      <c r="X439" s="4"/>
      <c r="Y439" s="4"/>
      <c r="Z439" s="4"/>
      <c r="AA439" s="4"/>
      <c r="AB439" s="4"/>
      <c r="AC439" s="4"/>
      <c r="AD439" s="4"/>
      <c r="AE439" s="4"/>
      <c r="AF439" s="4">
        <v>9880</v>
      </c>
      <c r="AG439" s="16"/>
      <c r="AH439" s="16"/>
      <c r="AI439" s="2">
        <f t="shared" si="46"/>
        <v>9880</v>
      </c>
      <c r="AJ439" s="2">
        <f t="shared" si="47"/>
        <v>9880</v>
      </c>
      <c r="AK439" s="2">
        <f t="shared" si="48"/>
        <v>9880</v>
      </c>
      <c r="AL439" s="2">
        <f t="shared" si="49"/>
        <v>0</v>
      </c>
      <c r="AM439" s="2">
        <f t="shared" si="50"/>
        <v>0</v>
      </c>
      <c r="AN439" s="2">
        <f t="shared" si="51"/>
        <v>0</v>
      </c>
    </row>
    <row r="440" spans="1:40" ht="31.5" customHeight="1" x14ac:dyDescent="0.25">
      <c r="A440" s="55">
        <v>862</v>
      </c>
      <c r="B440" s="11" t="s">
        <v>27</v>
      </c>
      <c r="C440" s="9" t="s">
        <v>293</v>
      </c>
      <c r="D440" s="6" t="s">
        <v>236</v>
      </c>
      <c r="E440" s="1" t="s">
        <v>411</v>
      </c>
      <c r="F440" s="1">
        <v>1802000000</v>
      </c>
      <c r="G440" s="1"/>
      <c r="H440" s="4">
        <v>10000</v>
      </c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18"/>
      <c r="X440" s="4"/>
      <c r="Y440" s="4"/>
      <c r="Z440" s="4"/>
      <c r="AA440" s="4"/>
      <c r="AB440" s="4"/>
      <c r="AC440" s="4"/>
      <c r="AD440" s="4"/>
      <c r="AE440" s="4"/>
      <c r="AF440" s="4"/>
      <c r="AG440" s="16"/>
      <c r="AH440" s="16"/>
      <c r="AI440" s="2">
        <f t="shared" si="46"/>
        <v>10000</v>
      </c>
      <c r="AJ440" s="2">
        <f t="shared" si="47"/>
        <v>0</v>
      </c>
      <c r="AK440" s="2">
        <f t="shared" si="48"/>
        <v>0</v>
      </c>
      <c r="AL440" s="2">
        <f t="shared" si="49"/>
        <v>10000</v>
      </c>
      <c r="AM440" s="2">
        <f t="shared" si="50"/>
        <v>0</v>
      </c>
      <c r="AN440" s="2">
        <f t="shared" si="51"/>
        <v>10000</v>
      </c>
    </row>
    <row r="441" spans="1:40" ht="31.5" customHeight="1" x14ac:dyDescent="0.25">
      <c r="A441" s="55">
        <v>863</v>
      </c>
      <c r="B441" s="11" t="s">
        <v>27</v>
      </c>
      <c r="C441" s="9" t="s">
        <v>239</v>
      </c>
      <c r="D441" s="6" t="s">
        <v>240</v>
      </c>
      <c r="E441" s="1" t="s">
        <v>365</v>
      </c>
      <c r="F441" s="1">
        <v>1802000000</v>
      </c>
      <c r="G441" s="1"/>
      <c r="H441" s="4">
        <v>14000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18"/>
      <c r="X441" s="4"/>
      <c r="Y441" s="4"/>
      <c r="Z441" s="4"/>
      <c r="AA441" s="4"/>
      <c r="AB441" s="4"/>
      <c r="AC441" s="4"/>
      <c r="AD441" s="4"/>
      <c r="AE441" s="4"/>
      <c r="AF441" s="4"/>
      <c r="AG441" s="16"/>
      <c r="AH441" s="16"/>
      <c r="AI441" s="2">
        <f t="shared" si="46"/>
        <v>14000</v>
      </c>
      <c r="AJ441" s="2">
        <f t="shared" si="47"/>
        <v>0</v>
      </c>
      <c r="AK441" s="2">
        <f t="shared" si="48"/>
        <v>0</v>
      </c>
      <c r="AL441" s="2">
        <f t="shared" si="49"/>
        <v>14000</v>
      </c>
      <c r="AM441" s="2">
        <f t="shared" si="50"/>
        <v>0</v>
      </c>
      <c r="AN441" s="2">
        <f t="shared" si="51"/>
        <v>14000</v>
      </c>
    </row>
    <row r="442" spans="1:40" ht="31.5" customHeight="1" x14ac:dyDescent="0.25">
      <c r="A442" s="55">
        <v>866</v>
      </c>
      <c r="B442" s="11" t="s">
        <v>40</v>
      </c>
      <c r="C442" s="9" t="s">
        <v>51</v>
      </c>
      <c r="D442" s="6" t="s">
        <v>308</v>
      </c>
      <c r="E442" s="1" t="s">
        <v>331</v>
      </c>
      <c r="F442" s="1">
        <v>1802000000</v>
      </c>
      <c r="G442" s="1"/>
      <c r="H442" s="4">
        <v>1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18"/>
      <c r="X442" s="4"/>
      <c r="Y442" s="4"/>
      <c r="Z442" s="4"/>
      <c r="AA442" s="4"/>
      <c r="AB442" s="4"/>
      <c r="AC442" s="4"/>
      <c r="AD442" s="4"/>
      <c r="AE442" s="4"/>
      <c r="AF442" s="4"/>
      <c r="AG442" s="16"/>
      <c r="AH442" s="16"/>
      <c r="AI442" s="2">
        <f t="shared" si="46"/>
        <v>1</v>
      </c>
      <c r="AJ442" s="2">
        <f t="shared" si="47"/>
        <v>0</v>
      </c>
      <c r="AK442" s="2">
        <f t="shared" si="48"/>
        <v>0</v>
      </c>
      <c r="AL442" s="2">
        <f t="shared" si="49"/>
        <v>1</v>
      </c>
      <c r="AM442" s="2">
        <f t="shared" si="50"/>
        <v>0</v>
      </c>
      <c r="AN442" s="2">
        <f t="shared" si="51"/>
        <v>1</v>
      </c>
    </row>
    <row r="443" spans="1:40" ht="31.5" customHeight="1" x14ac:dyDescent="0.25">
      <c r="A443" s="55">
        <v>875</v>
      </c>
      <c r="B443" s="11" t="s">
        <v>27</v>
      </c>
      <c r="C443" s="9" t="s">
        <v>309</v>
      </c>
      <c r="D443" s="6" t="s">
        <v>310</v>
      </c>
      <c r="E443" s="1" t="s">
        <v>437</v>
      </c>
      <c r="F443" s="1">
        <v>1803002510</v>
      </c>
      <c r="G443" s="1"/>
      <c r="H443" s="4">
        <v>2629.24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>
        <v>2629.24</v>
      </c>
      <c r="T443" s="4"/>
      <c r="U443" s="4"/>
      <c r="V443" s="4"/>
      <c r="W443" s="18"/>
      <c r="X443" s="4"/>
      <c r="Y443" s="4"/>
      <c r="Z443" s="4"/>
      <c r="AA443" s="4"/>
      <c r="AB443" s="4"/>
      <c r="AC443" s="4"/>
      <c r="AD443" s="4"/>
      <c r="AE443" s="4"/>
      <c r="AF443" s="4"/>
      <c r="AG443" s="16"/>
      <c r="AH443" s="16"/>
      <c r="AI443" s="2">
        <f t="shared" si="46"/>
        <v>2629.24</v>
      </c>
      <c r="AJ443" s="2">
        <f t="shared" si="47"/>
        <v>2629.24</v>
      </c>
      <c r="AK443" s="2">
        <f t="shared" si="48"/>
        <v>0</v>
      </c>
      <c r="AL443" s="2">
        <f t="shared" si="49"/>
        <v>2629.24</v>
      </c>
      <c r="AM443" s="2">
        <f t="shared" si="50"/>
        <v>2629.24</v>
      </c>
      <c r="AN443" s="2">
        <f t="shared" si="51"/>
        <v>0</v>
      </c>
    </row>
    <row r="444" spans="1:40" ht="31.5" customHeight="1" x14ac:dyDescent="0.25">
      <c r="A444" s="55">
        <v>876</v>
      </c>
      <c r="B444" s="11" t="s">
        <v>27</v>
      </c>
      <c r="C444" s="9" t="s">
        <v>309</v>
      </c>
      <c r="D444" s="6" t="s">
        <v>311</v>
      </c>
      <c r="E444" s="1" t="s">
        <v>438</v>
      </c>
      <c r="F444" s="1">
        <v>1803002310</v>
      </c>
      <c r="G444" s="1"/>
      <c r="H444" s="4">
        <v>988.53</v>
      </c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>
        <v>988.53</v>
      </c>
      <c r="T444" s="4"/>
      <c r="U444" s="4"/>
      <c r="V444" s="4"/>
      <c r="W444" s="18"/>
      <c r="X444" s="4"/>
      <c r="Y444" s="4"/>
      <c r="Z444" s="4"/>
      <c r="AA444" s="4"/>
      <c r="AB444" s="4"/>
      <c r="AC444" s="4"/>
      <c r="AD444" s="4"/>
      <c r="AE444" s="4">
        <v>988.53</v>
      </c>
      <c r="AF444" s="4"/>
      <c r="AG444" s="16"/>
      <c r="AH444" s="16"/>
      <c r="AI444" s="2">
        <f t="shared" si="46"/>
        <v>988.53</v>
      </c>
      <c r="AJ444" s="2">
        <f t="shared" si="47"/>
        <v>988.53</v>
      </c>
      <c r="AK444" s="2">
        <f t="shared" si="48"/>
        <v>988.53</v>
      </c>
      <c r="AL444" s="2">
        <f t="shared" si="49"/>
        <v>0</v>
      </c>
      <c r="AM444" s="2">
        <f t="shared" si="50"/>
        <v>0</v>
      </c>
      <c r="AN444" s="2">
        <f t="shared" si="51"/>
        <v>0</v>
      </c>
    </row>
    <row r="445" spans="1:40" ht="31.5" customHeight="1" x14ac:dyDescent="0.25">
      <c r="A445" s="55">
        <v>880</v>
      </c>
      <c r="B445" s="11" t="s">
        <v>40</v>
      </c>
      <c r="C445" s="9" t="s">
        <v>178</v>
      </c>
      <c r="D445" s="6" t="s">
        <v>248</v>
      </c>
      <c r="E445" s="1" t="s">
        <v>366</v>
      </c>
      <c r="F445" s="1">
        <v>1802000000</v>
      </c>
      <c r="G445" s="1"/>
      <c r="H445" s="4">
        <v>29000</v>
      </c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18"/>
      <c r="X445" s="4"/>
      <c r="Y445" s="4"/>
      <c r="Z445" s="4"/>
      <c r="AA445" s="4"/>
      <c r="AB445" s="4"/>
      <c r="AC445" s="4"/>
      <c r="AD445" s="4"/>
      <c r="AE445" s="4"/>
      <c r="AF445" s="4"/>
      <c r="AG445" s="16"/>
      <c r="AH445" s="16"/>
      <c r="AI445" s="2">
        <f t="shared" si="46"/>
        <v>29000</v>
      </c>
      <c r="AJ445" s="2">
        <f t="shared" si="47"/>
        <v>0</v>
      </c>
      <c r="AK445" s="2">
        <f t="shared" si="48"/>
        <v>0</v>
      </c>
      <c r="AL445" s="2">
        <f t="shared" si="49"/>
        <v>29000</v>
      </c>
      <c r="AM445" s="2">
        <f t="shared" si="50"/>
        <v>0</v>
      </c>
      <c r="AN445" s="2">
        <f t="shared" si="51"/>
        <v>29000</v>
      </c>
    </row>
    <row r="446" spans="1:40" ht="31.5" customHeight="1" x14ac:dyDescent="0.25">
      <c r="A446" s="55">
        <v>881</v>
      </c>
      <c r="B446" s="11" t="s">
        <v>27</v>
      </c>
      <c r="C446" s="9" t="s">
        <v>144</v>
      </c>
      <c r="D446" s="6" t="s">
        <v>37</v>
      </c>
      <c r="E446" s="1" t="s">
        <v>368</v>
      </c>
      <c r="F446" s="1">
        <v>1899000000</v>
      </c>
      <c r="G446" s="1"/>
      <c r="H446" s="4">
        <v>900</v>
      </c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>
        <v>900</v>
      </c>
      <c r="T446" s="4"/>
      <c r="U446" s="4"/>
      <c r="V446" s="4"/>
      <c r="W446" s="18"/>
      <c r="X446" s="4"/>
      <c r="Y446" s="4"/>
      <c r="Z446" s="4"/>
      <c r="AA446" s="4"/>
      <c r="AB446" s="4"/>
      <c r="AC446" s="4"/>
      <c r="AD446" s="4"/>
      <c r="AE446" s="4">
        <v>900</v>
      </c>
      <c r="AF446" s="4"/>
      <c r="AG446" s="16"/>
      <c r="AH446" s="16"/>
      <c r="AI446" s="2">
        <f t="shared" si="46"/>
        <v>900</v>
      </c>
      <c r="AJ446" s="2">
        <f t="shared" si="47"/>
        <v>900</v>
      </c>
      <c r="AK446" s="2">
        <f t="shared" si="48"/>
        <v>900</v>
      </c>
      <c r="AL446" s="2">
        <f t="shared" si="49"/>
        <v>0</v>
      </c>
      <c r="AM446" s="2">
        <f t="shared" si="50"/>
        <v>0</v>
      </c>
      <c r="AN446" s="2">
        <f t="shared" si="51"/>
        <v>0</v>
      </c>
    </row>
    <row r="447" spans="1:40" ht="31.5" customHeight="1" x14ac:dyDescent="0.25">
      <c r="A447" s="55">
        <v>882</v>
      </c>
      <c r="B447" s="11" t="s">
        <v>40</v>
      </c>
      <c r="C447" s="9" t="s">
        <v>312</v>
      </c>
      <c r="D447" s="6" t="s">
        <v>313</v>
      </c>
      <c r="E447" s="1" t="s">
        <v>439</v>
      </c>
      <c r="F447" s="1">
        <v>1802000000</v>
      </c>
      <c r="G447" s="1"/>
      <c r="H447" s="4">
        <v>59000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18"/>
      <c r="X447" s="4"/>
      <c r="Y447" s="4"/>
      <c r="Z447" s="4"/>
      <c r="AA447" s="4"/>
      <c r="AB447" s="4"/>
      <c r="AC447" s="4"/>
      <c r="AD447" s="4"/>
      <c r="AE447" s="4"/>
      <c r="AF447" s="4"/>
      <c r="AG447" s="4">
        <v>59000</v>
      </c>
      <c r="AH447" s="16"/>
      <c r="AI447" s="2">
        <f t="shared" si="46"/>
        <v>0</v>
      </c>
      <c r="AJ447" s="2">
        <f t="shared" si="47"/>
        <v>0</v>
      </c>
      <c r="AK447" s="2">
        <f t="shared" si="48"/>
        <v>0</v>
      </c>
      <c r="AL447" s="2">
        <f t="shared" si="49"/>
        <v>0</v>
      </c>
      <c r="AM447" s="2">
        <f t="shared" si="50"/>
        <v>0</v>
      </c>
      <c r="AN447" s="2">
        <f t="shared" si="51"/>
        <v>0</v>
      </c>
    </row>
    <row r="448" spans="1:40" ht="31.5" customHeight="1" x14ac:dyDescent="0.25">
      <c r="A448" s="55">
        <v>884</v>
      </c>
      <c r="B448" s="11" t="s">
        <v>40</v>
      </c>
      <c r="C448" s="9" t="s">
        <v>314</v>
      </c>
      <c r="D448" s="6" t="s">
        <v>313</v>
      </c>
      <c r="E448" s="1" t="s">
        <v>439</v>
      </c>
      <c r="F448" s="1">
        <v>1802000000</v>
      </c>
      <c r="G448" s="1"/>
      <c r="H448" s="4">
        <v>59000</v>
      </c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18"/>
      <c r="X448" s="4"/>
      <c r="Y448" s="4"/>
      <c r="Z448" s="4"/>
      <c r="AA448" s="4"/>
      <c r="AB448" s="4"/>
      <c r="AC448" s="4"/>
      <c r="AD448" s="4"/>
      <c r="AE448" s="4"/>
      <c r="AF448" s="4"/>
      <c r="AG448" s="16"/>
      <c r="AH448" s="16"/>
      <c r="AI448" s="2">
        <f t="shared" si="46"/>
        <v>59000</v>
      </c>
      <c r="AJ448" s="2">
        <f t="shared" si="47"/>
        <v>0</v>
      </c>
      <c r="AK448" s="2">
        <f t="shared" si="48"/>
        <v>0</v>
      </c>
      <c r="AL448" s="2">
        <f t="shared" si="49"/>
        <v>59000</v>
      </c>
      <c r="AM448" s="2">
        <f t="shared" si="50"/>
        <v>0</v>
      </c>
      <c r="AN448" s="2">
        <f t="shared" si="51"/>
        <v>59000</v>
      </c>
    </row>
    <row r="449" spans="1:40" ht="31.5" customHeight="1" x14ac:dyDescent="0.25">
      <c r="A449" s="55">
        <v>902</v>
      </c>
      <c r="B449" s="11" t="s">
        <v>27</v>
      </c>
      <c r="C449" s="9" t="s">
        <v>197</v>
      </c>
      <c r="D449" s="6" t="s">
        <v>198</v>
      </c>
      <c r="E449" s="1" t="s">
        <v>409</v>
      </c>
      <c r="F449" s="1">
        <v>1802000000</v>
      </c>
      <c r="G449" s="1"/>
      <c r="H449" s="4">
        <v>1155</v>
      </c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18"/>
      <c r="X449" s="4"/>
      <c r="Y449" s="4"/>
      <c r="Z449" s="4"/>
      <c r="AA449" s="4"/>
      <c r="AB449" s="4"/>
      <c r="AC449" s="4"/>
      <c r="AD449" s="4"/>
      <c r="AE449" s="4"/>
      <c r="AF449" s="4"/>
      <c r="AG449" s="16"/>
      <c r="AH449" s="16"/>
      <c r="AI449" s="2">
        <f t="shared" si="46"/>
        <v>1155</v>
      </c>
      <c r="AJ449" s="2">
        <f t="shared" si="47"/>
        <v>0</v>
      </c>
      <c r="AK449" s="2">
        <f t="shared" si="48"/>
        <v>0</v>
      </c>
      <c r="AL449" s="2">
        <f t="shared" si="49"/>
        <v>1155</v>
      </c>
      <c r="AM449" s="2">
        <f t="shared" si="50"/>
        <v>0</v>
      </c>
      <c r="AN449" s="2">
        <f t="shared" si="51"/>
        <v>1155</v>
      </c>
    </row>
    <row r="450" spans="1:40" ht="31.5" customHeight="1" x14ac:dyDescent="0.25">
      <c r="A450" s="55">
        <v>919</v>
      </c>
      <c r="B450" s="11" t="s">
        <v>40</v>
      </c>
      <c r="C450" s="9" t="s">
        <v>315</v>
      </c>
      <c r="D450" s="6" t="s">
        <v>42</v>
      </c>
      <c r="E450" s="1"/>
      <c r="F450" s="1">
        <v>1802000000</v>
      </c>
      <c r="G450" s="1"/>
      <c r="H450" s="4">
        <v>21000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>
        <v>10500</v>
      </c>
      <c r="T450" s="4"/>
      <c r="U450" s="4"/>
      <c r="V450" s="4"/>
      <c r="W450" s="18"/>
      <c r="X450" s="4"/>
      <c r="Y450" s="4"/>
      <c r="Z450" s="4"/>
      <c r="AA450" s="4"/>
      <c r="AB450" s="4"/>
      <c r="AC450" s="4"/>
      <c r="AD450" s="4"/>
      <c r="AE450" s="4">
        <f>10426.5+73.5</f>
        <v>10500</v>
      </c>
      <c r="AF450" s="4"/>
      <c r="AG450" s="16"/>
      <c r="AH450" s="16"/>
      <c r="AI450" s="2">
        <f t="shared" si="46"/>
        <v>21000</v>
      </c>
      <c r="AJ450" s="2">
        <f t="shared" si="47"/>
        <v>10500</v>
      </c>
      <c r="AK450" s="2">
        <f t="shared" si="48"/>
        <v>10500</v>
      </c>
      <c r="AL450" s="2">
        <f t="shared" si="49"/>
        <v>10500</v>
      </c>
      <c r="AM450" s="2">
        <f t="shared" si="50"/>
        <v>0</v>
      </c>
      <c r="AN450" s="2">
        <f t="shared" si="51"/>
        <v>10500</v>
      </c>
    </row>
    <row r="451" spans="1:40" ht="31.5" customHeight="1" x14ac:dyDescent="0.25">
      <c r="A451" s="55">
        <v>924</v>
      </c>
      <c r="B451" s="11" t="s">
        <v>40</v>
      </c>
      <c r="C451" s="9" t="s">
        <v>73</v>
      </c>
      <c r="D451" s="6" t="s">
        <v>226</v>
      </c>
      <c r="E451" s="1" t="s">
        <v>375</v>
      </c>
      <c r="F451" s="1">
        <v>1899000000</v>
      </c>
      <c r="G451" s="1"/>
      <c r="H451" s="4">
        <v>19574.759999999998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18"/>
      <c r="X451" s="4"/>
      <c r="Y451" s="4"/>
      <c r="Z451" s="4"/>
      <c r="AA451" s="4"/>
      <c r="AB451" s="4"/>
      <c r="AC451" s="4"/>
      <c r="AD451" s="4"/>
      <c r="AE451" s="4"/>
      <c r="AF451" s="4"/>
      <c r="AG451" s="16"/>
      <c r="AH451" s="16"/>
      <c r="AI451" s="2">
        <f t="shared" si="46"/>
        <v>19574.759999999998</v>
      </c>
      <c r="AJ451" s="2">
        <f t="shared" si="47"/>
        <v>0</v>
      </c>
      <c r="AK451" s="2">
        <f t="shared" si="48"/>
        <v>0</v>
      </c>
      <c r="AL451" s="2">
        <f t="shared" si="49"/>
        <v>19574.759999999998</v>
      </c>
      <c r="AM451" s="2">
        <f t="shared" si="50"/>
        <v>0</v>
      </c>
      <c r="AN451" s="2">
        <f t="shared" si="51"/>
        <v>19574.759999999998</v>
      </c>
    </row>
    <row r="452" spans="1:40" ht="31.5" customHeight="1" x14ac:dyDescent="0.25">
      <c r="A452" s="55">
        <v>929</v>
      </c>
      <c r="B452" s="11" t="s">
        <v>40</v>
      </c>
      <c r="C452" s="9" t="s">
        <v>316</v>
      </c>
      <c r="D452" s="6" t="s">
        <v>130</v>
      </c>
      <c r="E452" s="1" t="s">
        <v>351</v>
      </c>
      <c r="F452" s="1">
        <v>1802000000</v>
      </c>
      <c r="G452" s="1"/>
      <c r="H452" s="4">
        <v>4000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18"/>
      <c r="X452" s="4"/>
      <c r="Y452" s="4"/>
      <c r="Z452" s="4"/>
      <c r="AA452" s="4"/>
      <c r="AB452" s="4"/>
      <c r="AC452" s="4"/>
      <c r="AD452" s="4"/>
      <c r="AE452" s="4"/>
      <c r="AF452" s="4"/>
      <c r="AG452" s="16"/>
      <c r="AH452" s="16"/>
      <c r="AI452" s="2">
        <f t="shared" si="46"/>
        <v>4000</v>
      </c>
      <c r="AJ452" s="2">
        <f t="shared" si="47"/>
        <v>0</v>
      </c>
      <c r="AK452" s="2">
        <f t="shared" si="48"/>
        <v>0</v>
      </c>
      <c r="AL452" s="2">
        <f t="shared" si="49"/>
        <v>4000</v>
      </c>
      <c r="AM452" s="2">
        <f t="shared" si="50"/>
        <v>0</v>
      </c>
      <c r="AN452" s="2">
        <f t="shared" si="51"/>
        <v>4000</v>
      </c>
    </row>
    <row r="453" spans="1:40" ht="31.5" customHeight="1" x14ac:dyDescent="0.25">
      <c r="A453" s="55">
        <v>941</v>
      </c>
      <c r="B453" s="11" t="s">
        <v>40</v>
      </c>
      <c r="C453" s="9" t="s">
        <v>112</v>
      </c>
      <c r="D453" s="6" t="s">
        <v>113</v>
      </c>
      <c r="E453" s="1" t="s">
        <v>350</v>
      </c>
      <c r="F453" s="1">
        <v>1802000000</v>
      </c>
      <c r="G453" s="1"/>
      <c r="H453" s="4">
        <v>21500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18"/>
      <c r="X453" s="4"/>
      <c r="Y453" s="4"/>
      <c r="Z453" s="4"/>
      <c r="AA453" s="4"/>
      <c r="AB453" s="4"/>
      <c r="AC453" s="4"/>
      <c r="AD453" s="4"/>
      <c r="AE453" s="4"/>
      <c r="AF453" s="4"/>
      <c r="AG453" s="16"/>
      <c r="AH453" s="16"/>
      <c r="AI453" s="2">
        <f t="shared" si="46"/>
        <v>21500</v>
      </c>
      <c r="AJ453" s="2">
        <f t="shared" si="47"/>
        <v>0</v>
      </c>
      <c r="AK453" s="2">
        <f t="shared" si="48"/>
        <v>0</v>
      </c>
      <c r="AL453" s="2">
        <f t="shared" si="49"/>
        <v>21500</v>
      </c>
      <c r="AM453" s="2">
        <f t="shared" si="50"/>
        <v>0</v>
      </c>
      <c r="AN453" s="2">
        <f t="shared" si="51"/>
        <v>21500</v>
      </c>
    </row>
    <row r="454" spans="1:40" ht="31.5" customHeight="1" x14ac:dyDescent="0.25">
      <c r="A454" s="55">
        <v>943</v>
      </c>
      <c r="B454" s="11" t="s">
        <v>27</v>
      </c>
      <c r="C454" s="9" t="s">
        <v>150</v>
      </c>
      <c r="D454" s="6" t="s">
        <v>151</v>
      </c>
      <c r="E454" s="1" t="s">
        <v>395</v>
      </c>
      <c r="F454" s="1">
        <v>1899000000</v>
      </c>
      <c r="G454" s="1"/>
      <c r="H454" s="4">
        <v>25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>
        <v>25</v>
      </c>
      <c r="T454" s="4"/>
      <c r="U454" s="4"/>
      <c r="V454" s="4"/>
      <c r="W454" s="18"/>
      <c r="X454" s="4"/>
      <c r="Y454" s="4"/>
      <c r="Z454" s="4"/>
      <c r="AA454" s="4"/>
      <c r="AB454" s="4"/>
      <c r="AC454" s="4"/>
      <c r="AD454" s="4"/>
      <c r="AE454" s="4"/>
      <c r="AF454" s="4">
        <v>25</v>
      </c>
      <c r="AG454" s="16"/>
      <c r="AH454" s="16"/>
      <c r="AI454" s="2">
        <f t="shared" si="46"/>
        <v>25</v>
      </c>
      <c r="AJ454" s="2">
        <f t="shared" si="47"/>
        <v>25</v>
      </c>
      <c r="AK454" s="2">
        <f t="shared" si="48"/>
        <v>25</v>
      </c>
      <c r="AL454" s="2">
        <f t="shared" si="49"/>
        <v>0</v>
      </c>
      <c r="AM454" s="2">
        <f t="shared" si="50"/>
        <v>0</v>
      </c>
      <c r="AN454" s="2">
        <f t="shared" si="51"/>
        <v>0</v>
      </c>
    </row>
    <row r="455" spans="1:40" ht="31.5" customHeight="1" x14ac:dyDescent="0.25">
      <c r="A455" s="55">
        <v>957</v>
      </c>
      <c r="B455" s="11" t="s">
        <v>27</v>
      </c>
      <c r="C455" s="9" t="s">
        <v>309</v>
      </c>
      <c r="D455" s="6" t="s">
        <v>317</v>
      </c>
      <c r="E455" s="1" t="s">
        <v>440</v>
      </c>
      <c r="F455" s="1">
        <v>1803002510</v>
      </c>
      <c r="G455" s="1"/>
      <c r="H455" s="4">
        <v>3236.79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>
        <v>3236.79</v>
      </c>
      <c r="U455" s="4"/>
      <c r="V455" s="4"/>
      <c r="W455" s="18"/>
      <c r="X455" s="4"/>
      <c r="Y455" s="4"/>
      <c r="Z455" s="4"/>
      <c r="AA455" s="4"/>
      <c r="AB455" s="4"/>
      <c r="AC455" s="4"/>
      <c r="AD455" s="4"/>
      <c r="AE455" s="4"/>
      <c r="AF455" s="4">
        <v>3236.79</v>
      </c>
      <c r="AG455" s="16"/>
      <c r="AH455" s="16"/>
      <c r="AI455" s="2">
        <f t="shared" si="46"/>
        <v>3236.79</v>
      </c>
      <c r="AJ455" s="2">
        <f t="shared" si="47"/>
        <v>3236.79</v>
      </c>
      <c r="AK455" s="2">
        <f t="shared" si="48"/>
        <v>3236.79</v>
      </c>
      <c r="AL455" s="2">
        <f t="shared" si="49"/>
        <v>0</v>
      </c>
      <c r="AM455" s="2">
        <f t="shared" si="50"/>
        <v>0</v>
      </c>
      <c r="AN455" s="2">
        <f t="shared" si="51"/>
        <v>0</v>
      </c>
    </row>
    <row r="456" spans="1:40" ht="31.5" customHeight="1" x14ac:dyDescent="0.25">
      <c r="A456" s="55">
        <v>958</v>
      </c>
      <c r="B456" s="11" t="s">
        <v>27</v>
      </c>
      <c r="C456" s="9" t="s">
        <v>309</v>
      </c>
      <c r="D456" s="6" t="s">
        <v>318</v>
      </c>
      <c r="E456" s="1" t="s">
        <v>441</v>
      </c>
      <c r="F456" s="1">
        <v>1803002510</v>
      </c>
      <c r="G456" s="1"/>
      <c r="H456" s="4">
        <v>1293.22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>
        <v>1293.22</v>
      </c>
      <c r="U456" s="4"/>
      <c r="V456" s="4"/>
      <c r="W456" s="18"/>
      <c r="X456" s="4"/>
      <c r="Y456" s="4"/>
      <c r="Z456" s="4"/>
      <c r="AA456" s="4"/>
      <c r="AB456" s="4"/>
      <c r="AC456" s="4"/>
      <c r="AD456" s="4"/>
      <c r="AE456" s="4"/>
      <c r="AF456" s="4">
        <v>1293.22</v>
      </c>
      <c r="AG456" s="16"/>
      <c r="AH456" s="16"/>
      <c r="AI456" s="2">
        <f t="shared" ref="AI456:AI464" si="52">H456-AG456+AH456</f>
        <v>1293.22</v>
      </c>
      <c r="AJ456" s="2">
        <f t="shared" ref="AJ456:AJ464" si="53">SUM(I456:T456)</f>
        <v>1293.22</v>
      </c>
      <c r="AK456" s="2">
        <f t="shared" ref="AK456:AK464" si="54">SUM(U456:AF456)</f>
        <v>1293.22</v>
      </c>
      <c r="AL456" s="2">
        <f t="shared" si="49"/>
        <v>0</v>
      </c>
      <c r="AM456" s="2">
        <f t="shared" si="50"/>
        <v>0</v>
      </c>
      <c r="AN456" s="2">
        <f t="shared" si="51"/>
        <v>0</v>
      </c>
    </row>
    <row r="457" spans="1:40" ht="31.5" customHeight="1" x14ac:dyDescent="0.25">
      <c r="A457" s="55">
        <v>959</v>
      </c>
      <c r="B457" s="11" t="s">
        <v>27</v>
      </c>
      <c r="C457" s="9" t="s">
        <v>309</v>
      </c>
      <c r="D457" s="6" t="s">
        <v>319</v>
      </c>
      <c r="E457" s="1" t="s">
        <v>442</v>
      </c>
      <c r="F457" s="1">
        <v>1803002510</v>
      </c>
      <c r="G457" s="1"/>
      <c r="H457" s="4">
        <v>1293.22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>
        <v>1293.22</v>
      </c>
      <c r="U457" s="4"/>
      <c r="V457" s="4"/>
      <c r="W457" s="18"/>
      <c r="X457" s="4"/>
      <c r="Y457" s="4"/>
      <c r="Z457" s="4"/>
      <c r="AA457" s="4"/>
      <c r="AB457" s="4"/>
      <c r="AC457" s="4"/>
      <c r="AD457" s="4"/>
      <c r="AE457" s="4"/>
      <c r="AF457" s="4">
        <v>1293.22</v>
      </c>
      <c r="AG457" s="16"/>
      <c r="AH457" s="16"/>
      <c r="AI457" s="2">
        <f t="shared" si="52"/>
        <v>1293.22</v>
      </c>
      <c r="AJ457" s="2">
        <f t="shared" si="53"/>
        <v>1293.22</v>
      </c>
      <c r="AK457" s="2">
        <f t="shared" si="54"/>
        <v>1293.22</v>
      </c>
      <c r="AL457" s="2">
        <f t="shared" si="49"/>
        <v>0</v>
      </c>
      <c r="AM457" s="2">
        <f t="shared" si="50"/>
        <v>0</v>
      </c>
      <c r="AN457" s="2">
        <f t="shared" si="51"/>
        <v>0</v>
      </c>
    </row>
    <row r="458" spans="1:40" ht="31.5" customHeight="1" x14ac:dyDescent="0.25">
      <c r="A458" s="55">
        <v>960</v>
      </c>
      <c r="B458" s="11" t="s">
        <v>27</v>
      </c>
      <c r="C458" s="9" t="s">
        <v>309</v>
      </c>
      <c r="D458" s="6" t="s">
        <v>320</v>
      </c>
      <c r="E458" s="1" t="s">
        <v>443</v>
      </c>
      <c r="F458" s="1">
        <v>1803002510</v>
      </c>
      <c r="G458" s="1"/>
      <c r="H458" s="4">
        <v>2500.73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>
        <v>2500.73</v>
      </c>
      <c r="U458" s="4"/>
      <c r="V458" s="4"/>
      <c r="W458" s="18"/>
      <c r="X458" s="4"/>
      <c r="Y458" s="4"/>
      <c r="Z458" s="4"/>
      <c r="AA458" s="4"/>
      <c r="AB458" s="4"/>
      <c r="AC458" s="4"/>
      <c r="AD458" s="4"/>
      <c r="AE458" s="4"/>
      <c r="AF458" s="4">
        <v>2500.73</v>
      </c>
      <c r="AG458" s="16"/>
      <c r="AH458" s="16"/>
      <c r="AI458" s="2">
        <f t="shared" si="52"/>
        <v>2500.73</v>
      </c>
      <c r="AJ458" s="2">
        <f t="shared" si="53"/>
        <v>2500.73</v>
      </c>
      <c r="AK458" s="2">
        <f t="shared" si="54"/>
        <v>2500.73</v>
      </c>
      <c r="AL458" s="2">
        <f t="shared" si="49"/>
        <v>0</v>
      </c>
      <c r="AM458" s="2">
        <f t="shared" si="50"/>
        <v>0</v>
      </c>
      <c r="AN458" s="2">
        <f t="shared" si="51"/>
        <v>0</v>
      </c>
    </row>
    <row r="459" spans="1:40" ht="31.5" customHeight="1" x14ac:dyDescent="0.25">
      <c r="A459" s="55">
        <v>962</v>
      </c>
      <c r="B459" s="11" t="s">
        <v>27</v>
      </c>
      <c r="C459" s="9" t="s">
        <v>144</v>
      </c>
      <c r="D459" s="6" t="s">
        <v>37</v>
      </c>
      <c r="E459" s="1" t="s">
        <v>368</v>
      </c>
      <c r="F459" s="1">
        <v>1899000000</v>
      </c>
      <c r="G459" s="1"/>
      <c r="H459" s="4">
        <v>900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>
        <v>900</v>
      </c>
      <c r="U459" s="4"/>
      <c r="V459" s="4"/>
      <c r="W459" s="18"/>
      <c r="X459" s="4"/>
      <c r="Y459" s="4"/>
      <c r="Z459" s="4"/>
      <c r="AA459" s="4"/>
      <c r="AB459" s="4"/>
      <c r="AC459" s="4"/>
      <c r="AD459" s="4"/>
      <c r="AE459" s="4"/>
      <c r="AF459" s="4">
        <v>900</v>
      </c>
      <c r="AG459" s="16"/>
      <c r="AH459" s="16"/>
      <c r="AI459" s="2">
        <f t="shared" si="52"/>
        <v>900</v>
      </c>
      <c r="AJ459" s="2">
        <f t="shared" si="53"/>
        <v>900</v>
      </c>
      <c r="AK459" s="2">
        <f t="shared" si="54"/>
        <v>900</v>
      </c>
      <c r="AL459" s="2">
        <f t="shared" si="49"/>
        <v>0</v>
      </c>
      <c r="AM459" s="2">
        <f t="shared" si="50"/>
        <v>0</v>
      </c>
      <c r="AN459" s="2">
        <f t="shared" si="51"/>
        <v>0</v>
      </c>
    </row>
    <row r="460" spans="1:40" ht="31.5" customHeight="1" x14ac:dyDescent="0.25">
      <c r="A460" s="55">
        <v>970</v>
      </c>
      <c r="B460" s="11" t="s">
        <v>40</v>
      </c>
      <c r="C460" s="9" t="s">
        <v>152</v>
      </c>
      <c r="D460" s="6" t="s">
        <v>126</v>
      </c>
      <c r="E460" s="1" t="s">
        <v>389</v>
      </c>
      <c r="F460" s="1">
        <v>1899000000</v>
      </c>
      <c r="G460" s="1"/>
      <c r="H460" s="4">
        <v>168000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18"/>
      <c r="X460" s="4"/>
      <c r="Y460" s="4"/>
      <c r="Z460" s="4"/>
      <c r="AA460" s="4"/>
      <c r="AB460" s="4"/>
      <c r="AC460" s="4"/>
      <c r="AD460" s="4"/>
      <c r="AE460" s="4"/>
      <c r="AF460" s="4"/>
      <c r="AG460" s="16"/>
      <c r="AH460" s="16"/>
      <c r="AI460" s="2">
        <f t="shared" si="52"/>
        <v>168000</v>
      </c>
      <c r="AJ460" s="2">
        <f t="shared" si="53"/>
        <v>0</v>
      </c>
      <c r="AK460" s="2">
        <f t="shared" si="54"/>
        <v>0</v>
      </c>
      <c r="AL460" s="2">
        <f t="shared" si="49"/>
        <v>168000</v>
      </c>
      <c r="AM460" s="2">
        <f t="shared" si="50"/>
        <v>0</v>
      </c>
      <c r="AN460" s="2">
        <f t="shared" si="51"/>
        <v>168000</v>
      </c>
    </row>
    <row r="461" spans="1:40" ht="31.5" customHeight="1" x14ac:dyDescent="0.25">
      <c r="A461" s="55">
        <v>975</v>
      </c>
      <c r="B461" s="11" t="s">
        <v>27</v>
      </c>
      <c r="C461" s="9" t="s">
        <v>144</v>
      </c>
      <c r="D461" s="6" t="s">
        <v>37</v>
      </c>
      <c r="E461" s="1" t="s">
        <v>368</v>
      </c>
      <c r="F461" s="1">
        <v>1899000000</v>
      </c>
      <c r="G461" s="1"/>
      <c r="H461" s="4">
        <v>1500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>
        <v>1500</v>
      </c>
      <c r="U461" s="4"/>
      <c r="V461" s="4"/>
      <c r="W461" s="18"/>
      <c r="X461" s="4"/>
      <c r="Y461" s="4"/>
      <c r="Z461" s="4"/>
      <c r="AA461" s="4"/>
      <c r="AB461" s="4"/>
      <c r="AC461" s="4"/>
      <c r="AD461" s="4"/>
      <c r="AE461" s="4"/>
      <c r="AF461" s="4"/>
      <c r="AG461" s="16"/>
      <c r="AH461" s="16"/>
      <c r="AI461" s="2">
        <f t="shared" si="52"/>
        <v>1500</v>
      </c>
      <c r="AJ461" s="2">
        <f t="shared" si="53"/>
        <v>1500</v>
      </c>
      <c r="AK461" s="2">
        <f t="shared" si="54"/>
        <v>0</v>
      </c>
      <c r="AL461" s="2">
        <f t="shared" si="49"/>
        <v>1500</v>
      </c>
      <c r="AM461" s="2">
        <f t="shared" si="50"/>
        <v>1500</v>
      </c>
      <c r="AN461" s="2">
        <f t="shared" si="51"/>
        <v>0</v>
      </c>
    </row>
    <row r="462" spans="1:40" ht="31.5" customHeight="1" x14ac:dyDescent="0.25">
      <c r="A462" s="55">
        <v>976</v>
      </c>
      <c r="B462" s="11" t="s">
        <v>27</v>
      </c>
      <c r="C462" s="9" t="s">
        <v>144</v>
      </c>
      <c r="D462" s="6" t="s">
        <v>39</v>
      </c>
      <c r="E462" s="1" t="s">
        <v>369</v>
      </c>
      <c r="F462" s="1">
        <v>1899000000</v>
      </c>
      <c r="G462" s="1"/>
      <c r="H462" s="4">
        <v>1500</v>
      </c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>
        <v>1500</v>
      </c>
      <c r="U462" s="4"/>
      <c r="V462" s="4"/>
      <c r="W462" s="18"/>
      <c r="X462" s="4"/>
      <c r="Y462" s="4"/>
      <c r="Z462" s="4"/>
      <c r="AA462" s="4"/>
      <c r="AB462" s="4"/>
      <c r="AC462" s="4"/>
      <c r="AD462" s="4"/>
      <c r="AE462" s="4"/>
      <c r="AF462" s="4">
        <v>1500</v>
      </c>
      <c r="AG462" s="16"/>
      <c r="AH462" s="16"/>
      <c r="AI462" s="2">
        <f t="shared" si="52"/>
        <v>1500</v>
      </c>
      <c r="AJ462" s="2">
        <f t="shared" si="53"/>
        <v>1500</v>
      </c>
      <c r="AK462" s="2">
        <f t="shared" si="54"/>
        <v>1500</v>
      </c>
      <c r="AL462" s="2">
        <f t="shared" si="49"/>
        <v>0</v>
      </c>
      <c r="AM462" s="2">
        <f t="shared" si="50"/>
        <v>0</v>
      </c>
      <c r="AN462" s="2">
        <f t="shared" si="51"/>
        <v>0</v>
      </c>
    </row>
    <row r="463" spans="1:40" x14ac:dyDescent="0.25">
      <c r="A463" s="68">
        <v>1012</v>
      </c>
      <c r="B463" s="11" t="s">
        <v>27</v>
      </c>
      <c r="C463" s="9" t="s">
        <v>321</v>
      </c>
      <c r="D463" s="6" t="s">
        <v>322</v>
      </c>
      <c r="E463" s="1" t="s">
        <v>444</v>
      </c>
      <c r="F463" s="1">
        <v>1803002510</v>
      </c>
      <c r="G463" s="1"/>
      <c r="H463" s="4">
        <v>889.52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>
        <v>889.52</v>
      </c>
      <c r="U463" s="4"/>
      <c r="V463" s="4"/>
      <c r="W463" s="18"/>
      <c r="X463" s="4"/>
      <c r="Y463" s="4"/>
      <c r="Z463" s="4"/>
      <c r="AA463" s="4"/>
      <c r="AB463" s="4"/>
      <c r="AC463" s="4"/>
      <c r="AD463" s="4"/>
      <c r="AE463" s="4"/>
      <c r="AF463" s="4">
        <v>889.52</v>
      </c>
      <c r="AG463" s="16"/>
      <c r="AH463" s="16"/>
      <c r="AI463" s="2">
        <f t="shared" si="52"/>
        <v>889.52</v>
      </c>
      <c r="AJ463" s="2">
        <f t="shared" si="53"/>
        <v>889.52</v>
      </c>
      <c r="AK463" s="2">
        <f t="shared" si="54"/>
        <v>889.52</v>
      </c>
      <c r="AL463" s="2">
        <f t="shared" si="49"/>
        <v>0</v>
      </c>
      <c r="AM463" s="2">
        <f t="shared" si="50"/>
        <v>0</v>
      </c>
      <c r="AN463" s="2">
        <f t="shared" si="51"/>
        <v>0</v>
      </c>
    </row>
    <row r="464" spans="1:40" x14ac:dyDescent="0.25">
      <c r="A464" s="68">
        <v>1017</v>
      </c>
      <c r="B464" s="11" t="s">
        <v>40</v>
      </c>
      <c r="C464" t="s">
        <v>323</v>
      </c>
      <c r="D464" s="6" t="s">
        <v>64</v>
      </c>
      <c r="E464" s="1" t="s">
        <v>26</v>
      </c>
      <c r="F464" s="1">
        <v>1501000000</v>
      </c>
      <c r="G464" s="1"/>
      <c r="H464" s="4">
        <v>12549999.99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18"/>
      <c r="X464" s="4"/>
      <c r="Y464" s="4"/>
      <c r="Z464" s="4"/>
      <c r="AA464" s="4"/>
      <c r="AB464" s="4"/>
      <c r="AC464" s="4"/>
      <c r="AD464" s="4"/>
      <c r="AE464" s="4"/>
      <c r="AF464" s="4"/>
      <c r="AG464" s="16"/>
      <c r="AH464" s="16"/>
      <c r="AI464" s="2">
        <f t="shared" si="52"/>
        <v>12549999.99</v>
      </c>
      <c r="AJ464" s="2">
        <f t="shared" si="53"/>
        <v>0</v>
      </c>
      <c r="AK464" s="2">
        <f t="shared" si="54"/>
        <v>0</v>
      </c>
      <c r="AL464" s="2">
        <f t="shared" si="49"/>
        <v>12549999.99</v>
      </c>
      <c r="AM464" s="2">
        <f t="shared" si="50"/>
        <v>0</v>
      </c>
      <c r="AN464" s="2">
        <f t="shared" si="51"/>
        <v>12549999.99</v>
      </c>
    </row>
    <row r="465" spans="1:40" x14ac:dyDescent="0.25">
      <c r="A465" s="68">
        <v>1039</v>
      </c>
      <c r="B465" s="27" t="s">
        <v>40</v>
      </c>
      <c r="C465" s="9" t="s">
        <v>324</v>
      </c>
      <c r="D465" s="6" t="s">
        <v>325</v>
      </c>
      <c r="E465" s="1" t="s">
        <v>26</v>
      </c>
      <c r="F465" s="1">
        <v>1500002310</v>
      </c>
      <c r="G465" s="1"/>
      <c r="H465" s="4">
        <v>148164.47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>
        <v>12549999.99</v>
      </c>
      <c r="U465" s="4"/>
      <c r="V465" s="4"/>
      <c r="W465" s="18"/>
      <c r="X465" s="4"/>
      <c r="Y465" s="4"/>
      <c r="Z465" s="4"/>
      <c r="AA465" s="4"/>
      <c r="AB465" s="4"/>
      <c r="AC465" s="4"/>
      <c r="AD465" s="4"/>
      <c r="AE465" s="4"/>
      <c r="AF465" s="4">
        <v>12549999.99</v>
      </c>
      <c r="AG465" s="16"/>
      <c r="AH465" s="16"/>
      <c r="AI465" s="2">
        <f t="shared" ref="AI465:AI466" si="55">H465-AG465+AH465</f>
        <v>148164.47</v>
      </c>
      <c r="AJ465" s="2">
        <f t="shared" ref="AJ465:AJ466" si="56">SUM(I465:T465)</f>
        <v>12549999.99</v>
      </c>
      <c r="AK465" s="2">
        <f t="shared" ref="AK465:AK466" si="57">SUM(U465:AF465)</f>
        <v>12549999.99</v>
      </c>
      <c r="AL465" s="2">
        <f t="shared" ref="AL465:AL466" si="58">SUM(AJ465-AK465)+(AI465-AJ465)</f>
        <v>-12401835.52</v>
      </c>
      <c r="AM465" s="2">
        <f t="shared" ref="AM465:AM466" si="59">SUM(AJ465-AK465)</f>
        <v>0</v>
      </c>
      <c r="AN465" s="2">
        <f t="shared" ref="AN465:AN466" si="60">SUM(AI465-AJ465)</f>
        <v>-12401835.52</v>
      </c>
    </row>
    <row r="466" spans="1:40" x14ac:dyDescent="0.25">
      <c r="A466" s="68"/>
      <c r="B466" s="27"/>
      <c r="C466" s="9"/>
      <c r="D466" s="6"/>
      <c r="E466" s="1"/>
      <c r="F466" s="1"/>
      <c r="G466" s="1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18"/>
      <c r="X466" s="4"/>
      <c r="Y466" s="4"/>
      <c r="Z466" s="4"/>
      <c r="AA466" s="4"/>
      <c r="AB466" s="4"/>
      <c r="AC466" s="4"/>
      <c r="AD466" s="4"/>
      <c r="AE466" s="4"/>
      <c r="AF466" s="4"/>
      <c r="AG466" s="16"/>
      <c r="AH466" s="16"/>
      <c r="AI466" s="2">
        <f t="shared" si="55"/>
        <v>0</v>
      </c>
      <c r="AJ466" s="2">
        <f t="shared" si="56"/>
        <v>0</v>
      </c>
      <c r="AK466" s="2">
        <f t="shared" si="57"/>
        <v>0</v>
      </c>
      <c r="AL466" s="2">
        <f t="shared" si="58"/>
        <v>0</v>
      </c>
      <c r="AM466" s="2">
        <f t="shared" si="59"/>
        <v>0</v>
      </c>
      <c r="AN466" s="2">
        <f t="shared" si="60"/>
        <v>0</v>
      </c>
    </row>
    <row r="467" spans="1:40" x14ac:dyDescent="0.25">
      <c r="A467" s="68"/>
      <c r="B467" s="27"/>
      <c r="C467" s="9"/>
      <c r="D467" s="6"/>
      <c r="E467" s="1"/>
      <c r="F467" s="1"/>
      <c r="G467" s="1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18"/>
      <c r="X467" s="4"/>
      <c r="Y467" s="4"/>
      <c r="Z467" s="4"/>
      <c r="AA467" s="4"/>
      <c r="AB467" s="4"/>
      <c r="AC467" s="4"/>
      <c r="AD467" s="4"/>
      <c r="AE467" s="4"/>
      <c r="AF467" s="4"/>
      <c r="AG467" s="16"/>
      <c r="AH467" s="16"/>
      <c r="AI467" s="2"/>
      <c r="AJ467" s="2"/>
      <c r="AK467" s="2"/>
      <c r="AL467" s="2"/>
      <c r="AM467" s="2"/>
      <c r="AN467" s="2"/>
    </row>
    <row r="468" spans="1:40" x14ac:dyDescent="0.25">
      <c r="A468" s="68"/>
      <c r="B468" s="27"/>
      <c r="C468" s="9"/>
      <c r="D468" s="6"/>
      <c r="E468" s="1"/>
      <c r="F468" s="1"/>
      <c r="G468" s="1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18"/>
      <c r="X468" s="4"/>
      <c r="Y468" s="4"/>
      <c r="Z468" s="4"/>
      <c r="AA468" s="4"/>
      <c r="AB468" s="4"/>
      <c r="AC468" s="4"/>
      <c r="AD468" s="4"/>
      <c r="AE468" s="4"/>
      <c r="AF468" s="4"/>
      <c r="AG468" s="16"/>
      <c r="AH468" s="16"/>
      <c r="AI468" s="2"/>
      <c r="AJ468" s="2"/>
      <c r="AK468" s="2"/>
      <c r="AL468" s="2"/>
      <c r="AM468" s="2"/>
      <c r="AN468" s="2"/>
    </row>
    <row r="469" spans="1:40" x14ac:dyDescent="0.25">
      <c r="A469" s="68"/>
      <c r="B469" s="27"/>
      <c r="C469" s="9"/>
      <c r="D469" s="6"/>
      <c r="E469" s="1"/>
      <c r="F469" s="1"/>
      <c r="G469" s="1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18"/>
      <c r="X469" s="4"/>
      <c r="Y469" s="4"/>
      <c r="Z469" s="4"/>
      <c r="AA469" s="4"/>
      <c r="AB469" s="4"/>
      <c r="AC469" s="4"/>
      <c r="AD469" s="4"/>
      <c r="AE469" s="4"/>
      <c r="AF469" s="4"/>
      <c r="AG469" s="16"/>
      <c r="AH469" s="16"/>
      <c r="AI469" s="2"/>
      <c r="AJ469" s="2"/>
      <c r="AK469" s="2"/>
      <c r="AL469" s="2"/>
      <c r="AM469" s="2"/>
      <c r="AN469" s="2"/>
    </row>
    <row r="470" spans="1:40" x14ac:dyDescent="0.25">
      <c r="A470" s="56"/>
      <c r="B470" s="27"/>
      <c r="C470" s="9"/>
      <c r="D470" s="6"/>
      <c r="E470" s="1"/>
      <c r="F470" s="1"/>
      <c r="G470" s="1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18"/>
      <c r="X470" s="4"/>
      <c r="Y470" s="4"/>
      <c r="Z470" s="4"/>
      <c r="AA470" s="4"/>
      <c r="AB470" s="4"/>
      <c r="AC470" s="4"/>
      <c r="AD470" s="4"/>
      <c r="AE470" s="4"/>
      <c r="AF470" s="4"/>
      <c r="AG470" s="16"/>
      <c r="AH470" s="16"/>
      <c r="AI470" s="2"/>
      <c r="AJ470" s="2"/>
      <c r="AK470" s="2"/>
      <c r="AL470" s="2"/>
      <c r="AM470" s="2"/>
      <c r="AN470" s="2"/>
    </row>
    <row r="471" spans="1:40" x14ac:dyDescent="0.25">
      <c r="A471" s="56"/>
      <c r="B471" s="27"/>
      <c r="C471" s="9"/>
      <c r="D471" s="6"/>
      <c r="E471" s="1"/>
      <c r="F471" s="1"/>
      <c r="G471" s="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18"/>
      <c r="X471" s="4"/>
      <c r="Y471" s="4"/>
      <c r="Z471" s="4"/>
      <c r="AA471" s="4"/>
      <c r="AB471" s="4"/>
      <c r="AC471" s="4"/>
      <c r="AD471" s="4"/>
      <c r="AE471" s="4"/>
      <c r="AF471" s="4"/>
      <c r="AG471" s="16"/>
      <c r="AH471" s="16"/>
      <c r="AI471" s="2"/>
      <c r="AJ471" s="2"/>
      <c r="AK471" s="2"/>
      <c r="AL471" s="2"/>
      <c r="AM471" s="2"/>
      <c r="AN471" s="2"/>
    </row>
    <row r="472" spans="1:40" x14ac:dyDescent="0.25">
      <c r="A472" s="56"/>
      <c r="B472" s="27"/>
      <c r="C472" s="9"/>
      <c r="D472" s="6"/>
      <c r="E472" s="1"/>
      <c r="F472" s="1"/>
      <c r="G472" s="1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18"/>
      <c r="X472" s="4"/>
      <c r="Y472" s="4"/>
      <c r="Z472" s="4"/>
      <c r="AA472" s="4"/>
      <c r="AB472" s="4"/>
      <c r="AC472" s="4"/>
      <c r="AD472" s="4"/>
      <c r="AE472" s="4"/>
      <c r="AF472" s="4"/>
      <c r="AG472" s="16"/>
      <c r="AH472" s="16"/>
      <c r="AI472" s="2"/>
      <c r="AJ472" s="2"/>
      <c r="AK472" s="2"/>
      <c r="AL472" s="2"/>
      <c r="AM472" s="2"/>
      <c r="AN472" s="2"/>
    </row>
    <row r="473" spans="1:40" x14ac:dyDescent="0.25">
      <c r="A473" s="56"/>
      <c r="B473" s="27"/>
      <c r="C473" s="9"/>
      <c r="D473" s="6"/>
      <c r="E473" s="1"/>
      <c r="F473" s="1"/>
      <c r="G473" s="1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18"/>
      <c r="X473" s="4"/>
      <c r="Y473" s="4"/>
      <c r="Z473" s="4"/>
      <c r="AA473" s="4"/>
      <c r="AB473" s="4"/>
      <c r="AC473" s="4"/>
      <c r="AD473" s="4"/>
      <c r="AE473" s="4"/>
      <c r="AF473" s="4"/>
      <c r="AG473" s="16"/>
      <c r="AH473" s="16"/>
      <c r="AI473" s="2"/>
      <c r="AJ473" s="2"/>
      <c r="AK473" s="2"/>
      <c r="AL473" s="2"/>
      <c r="AM473" s="2"/>
      <c r="AN473" s="2"/>
    </row>
    <row r="474" spans="1:40" x14ac:dyDescent="0.25">
      <c r="A474" s="56"/>
      <c r="B474" s="27"/>
      <c r="C474" s="9"/>
      <c r="D474" s="6"/>
      <c r="E474" s="1"/>
      <c r="F474" s="1"/>
      <c r="G474" s="1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18"/>
      <c r="X474" s="4"/>
      <c r="Y474" s="4"/>
      <c r="Z474" s="4"/>
      <c r="AA474" s="4"/>
      <c r="AB474" s="4"/>
      <c r="AC474" s="4"/>
      <c r="AD474" s="4"/>
      <c r="AE474" s="4"/>
      <c r="AF474" s="4"/>
      <c r="AG474" s="16"/>
      <c r="AH474" s="16"/>
      <c r="AI474" s="2"/>
      <c r="AJ474" s="2"/>
      <c r="AK474" s="2"/>
      <c r="AL474" s="2"/>
      <c r="AM474" s="2"/>
      <c r="AN474" s="2"/>
    </row>
    <row r="475" spans="1:40" x14ac:dyDescent="0.25">
      <c r="A475" s="56"/>
      <c r="B475" s="27"/>
      <c r="C475" s="9"/>
      <c r="D475" s="6"/>
      <c r="E475" s="1"/>
      <c r="F475" s="1"/>
      <c r="G475" s="1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18"/>
      <c r="X475" s="4"/>
      <c r="Y475" s="4"/>
      <c r="Z475" s="4"/>
      <c r="AA475" s="4"/>
      <c r="AB475" s="4"/>
      <c r="AC475" s="4"/>
      <c r="AD475" s="4"/>
      <c r="AE475" s="4"/>
      <c r="AF475" s="4"/>
      <c r="AG475" s="16"/>
      <c r="AH475" s="16"/>
      <c r="AI475" s="2"/>
      <c r="AJ475" s="2"/>
      <c r="AK475" s="2"/>
      <c r="AL475" s="2"/>
      <c r="AM475" s="2"/>
      <c r="AN475" s="2"/>
    </row>
    <row r="476" spans="1:40" x14ac:dyDescent="0.25">
      <c r="A476" s="56"/>
      <c r="B476" s="27"/>
      <c r="C476" s="9"/>
      <c r="D476" s="6"/>
      <c r="E476" s="1"/>
      <c r="F476" s="1"/>
      <c r="G476" s="1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16"/>
      <c r="AH476" s="16"/>
      <c r="AI476" s="2"/>
      <c r="AJ476" s="2"/>
      <c r="AK476" s="2"/>
      <c r="AL476" s="2"/>
      <c r="AM476" s="2"/>
      <c r="AN476" s="2"/>
    </row>
    <row r="477" spans="1:40" x14ac:dyDescent="0.25">
      <c r="A477" s="56"/>
      <c r="B477" s="27"/>
      <c r="C477" s="9"/>
      <c r="D477" s="6"/>
      <c r="E477" s="1"/>
      <c r="F477" s="1"/>
      <c r="G477" s="1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16"/>
      <c r="AH477" s="16"/>
      <c r="AI477" s="2"/>
      <c r="AJ477" s="2"/>
      <c r="AK477" s="2"/>
      <c r="AL477" s="2"/>
      <c r="AM477" s="2"/>
      <c r="AN477" s="2"/>
    </row>
    <row r="478" spans="1:40" x14ac:dyDescent="0.25">
      <c r="A478" s="56"/>
      <c r="B478" s="27"/>
      <c r="C478" s="9"/>
      <c r="D478" s="6"/>
      <c r="E478" s="1"/>
      <c r="F478" s="1"/>
      <c r="G478" s="1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16"/>
      <c r="AH478" s="16"/>
      <c r="AI478" s="2"/>
      <c r="AJ478" s="2"/>
      <c r="AK478" s="2"/>
      <c r="AL478" s="2"/>
      <c r="AM478" s="2"/>
      <c r="AN478" s="2"/>
    </row>
    <row r="479" spans="1:40" x14ac:dyDescent="0.25">
      <c r="A479" s="56"/>
      <c r="B479" s="27"/>
      <c r="C479" s="9"/>
      <c r="D479" s="6"/>
      <c r="E479" s="1"/>
      <c r="F479" s="1"/>
      <c r="G479" s="1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16"/>
      <c r="AH479" s="16"/>
      <c r="AI479" s="2"/>
      <c r="AJ479" s="2"/>
      <c r="AK479" s="2"/>
      <c r="AL479" s="2"/>
      <c r="AM479" s="2"/>
      <c r="AN479" s="2"/>
    </row>
    <row r="480" spans="1:40" x14ac:dyDescent="0.25">
      <c r="A480" s="56"/>
      <c r="B480" s="27"/>
      <c r="C480" s="9"/>
      <c r="D480" s="6"/>
      <c r="E480" s="1"/>
      <c r="F480" s="1"/>
      <c r="G480" s="1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16"/>
      <c r="AH480" s="16"/>
      <c r="AI480" s="2"/>
      <c r="AJ480" s="2"/>
      <c r="AK480" s="2"/>
      <c r="AL480" s="2"/>
      <c r="AM480" s="2"/>
      <c r="AN480" s="2"/>
    </row>
    <row r="481" spans="1:40" x14ac:dyDescent="0.25">
      <c r="A481" s="56"/>
      <c r="B481" s="27"/>
      <c r="C481" s="9"/>
      <c r="D481" s="6"/>
      <c r="E481" s="1"/>
      <c r="F481" s="1"/>
      <c r="G481" s="1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16"/>
      <c r="AH481" s="16"/>
      <c r="AI481" s="2"/>
      <c r="AJ481" s="2"/>
      <c r="AK481" s="2"/>
      <c r="AL481" s="2"/>
      <c r="AM481" s="2"/>
      <c r="AN481" s="2"/>
    </row>
    <row r="482" spans="1:40" x14ac:dyDescent="0.25">
      <c r="A482" s="56"/>
      <c r="B482" s="27"/>
      <c r="C482" s="9"/>
      <c r="D482" s="6"/>
      <c r="E482" s="1"/>
      <c r="F482" s="1"/>
      <c r="G482" s="1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16"/>
      <c r="AH482" s="16"/>
      <c r="AI482" s="2"/>
      <c r="AJ482" s="2"/>
      <c r="AK482" s="2"/>
      <c r="AL482" s="2"/>
      <c r="AM482" s="2"/>
      <c r="AN482" s="2"/>
    </row>
    <row r="483" spans="1:40" x14ac:dyDescent="0.25">
      <c r="A483" s="56"/>
      <c r="B483" s="27"/>
      <c r="C483" s="9"/>
      <c r="D483" s="6"/>
      <c r="E483" s="1"/>
      <c r="F483" s="1"/>
      <c r="G483" s="1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16"/>
      <c r="AH483" s="16"/>
      <c r="AI483" s="2"/>
      <c r="AJ483" s="2"/>
      <c r="AK483" s="2"/>
      <c r="AL483" s="2"/>
      <c r="AM483" s="2"/>
      <c r="AN483" s="2"/>
    </row>
    <row r="484" spans="1:40" x14ac:dyDescent="0.25">
      <c r="A484" s="56"/>
      <c r="B484" s="27"/>
      <c r="C484" s="9"/>
      <c r="D484" s="6"/>
      <c r="E484" s="1"/>
      <c r="F484" s="1"/>
      <c r="G484" s="1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16"/>
      <c r="AH484" s="16"/>
      <c r="AI484" s="2"/>
      <c r="AJ484" s="2"/>
      <c r="AK484" s="2"/>
      <c r="AL484" s="2"/>
      <c r="AM484" s="2"/>
      <c r="AN484" s="2"/>
    </row>
    <row r="485" spans="1:40" x14ac:dyDescent="0.25">
      <c r="A485" s="56"/>
      <c r="B485" s="27"/>
      <c r="C485" s="9"/>
      <c r="D485" s="6"/>
      <c r="E485" s="1"/>
      <c r="F485" s="1"/>
      <c r="G485" s="1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16"/>
      <c r="AH485" s="16"/>
      <c r="AI485" s="2"/>
      <c r="AJ485" s="2"/>
      <c r="AK485" s="2"/>
      <c r="AL485" s="2"/>
      <c r="AM485" s="2"/>
      <c r="AN485" s="2"/>
    </row>
    <row r="486" spans="1:40" x14ac:dyDescent="0.25">
      <c r="A486" s="56"/>
      <c r="B486" s="27"/>
      <c r="C486" s="9"/>
      <c r="D486" s="6"/>
      <c r="E486" s="1"/>
      <c r="F486" s="1"/>
      <c r="G486" s="1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16"/>
      <c r="AH486" s="16"/>
      <c r="AI486" s="2"/>
      <c r="AJ486" s="2"/>
      <c r="AK486" s="2"/>
      <c r="AL486" s="2"/>
      <c r="AM486" s="2"/>
      <c r="AN486" s="2"/>
    </row>
    <row r="487" spans="1:40" x14ac:dyDescent="0.25">
      <c r="A487" s="56"/>
      <c r="B487" s="27"/>
      <c r="C487" s="9"/>
      <c r="D487" s="6"/>
      <c r="E487" s="1"/>
      <c r="F487" s="1"/>
      <c r="G487" s="1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16"/>
      <c r="AH487" s="16"/>
      <c r="AI487" s="2"/>
      <c r="AJ487" s="2"/>
      <c r="AK487" s="2"/>
      <c r="AL487" s="2"/>
      <c r="AM487" s="2"/>
      <c r="AN487" s="2"/>
    </row>
    <row r="488" spans="1:40" x14ac:dyDescent="0.25">
      <c r="A488" s="56"/>
      <c r="B488" s="27"/>
      <c r="C488" s="9"/>
      <c r="D488" s="6"/>
      <c r="E488" s="1"/>
      <c r="F488" s="1"/>
      <c r="G488" s="1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16"/>
      <c r="AH488" s="16"/>
      <c r="AI488" s="2"/>
      <c r="AJ488" s="2"/>
      <c r="AK488" s="2"/>
      <c r="AL488" s="2"/>
      <c r="AM488" s="2"/>
      <c r="AN488" s="2"/>
    </row>
    <row r="489" spans="1:40" x14ac:dyDescent="0.25">
      <c r="A489" s="56"/>
      <c r="B489" s="27"/>
      <c r="C489" s="9"/>
      <c r="D489" s="6"/>
      <c r="E489" s="1"/>
      <c r="F489" s="1"/>
      <c r="G489" s="1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16"/>
      <c r="AH489" s="16"/>
      <c r="AI489" s="2"/>
      <c r="AJ489" s="2"/>
      <c r="AK489" s="2"/>
      <c r="AL489" s="2"/>
      <c r="AM489" s="2"/>
      <c r="AN489" s="2"/>
    </row>
    <row r="490" spans="1:40" x14ac:dyDescent="0.25">
      <c r="A490" s="56"/>
      <c r="B490" s="27"/>
      <c r="C490" s="9"/>
      <c r="D490" s="6"/>
      <c r="E490" s="1"/>
      <c r="F490" s="1"/>
      <c r="G490" s="1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16"/>
      <c r="AH490" s="16"/>
      <c r="AI490" s="2"/>
      <c r="AJ490" s="2"/>
      <c r="AK490" s="2"/>
      <c r="AL490" s="2"/>
      <c r="AM490" s="2"/>
      <c r="AN490" s="2"/>
    </row>
    <row r="491" spans="1:40" x14ac:dyDescent="0.25">
      <c r="A491" s="56"/>
      <c r="B491" s="27"/>
      <c r="C491" s="9"/>
      <c r="D491" s="6"/>
      <c r="E491" s="1"/>
      <c r="F491" s="1"/>
      <c r="G491" s="1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16"/>
      <c r="AH491" s="16"/>
      <c r="AI491" s="2"/>
      <c r="AJ491" s="2"/>
      <c r="AK491" s="2"/>
      <c r="AL491" s="2"/>
      <c r="AM491" s="2"/>
      <c r="AN491" s="2"/>
    </row>
    <row r="492" spans="1:40" x14ac:dyDescent="0.25">
      <c r="A492" s="56"/>
      <c r="B492" s="27"/>
      <c r="C492" s="9"/>
      <c r="D492" s="6"/>
      <c r="E492" s="1"/>
      <c r="F492" s="1"/>
      <c r="G492" s="1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16"/>
      <c r="AH492" s="16"/>
      <c r="AI492" s="2"/>
      <c r="AJ492" s="2"/>
      <c r="AK492" s="2"/>
      <c r="AL492" s="2"/>
      <c r="AM492" s="2"/>
      <c r="AN492" s="2"/>
    </row>
    <row r="493" spans="1:40" x14ac:dyDescent="0.25">
      <c r="A493" s="56"/>
      <c r="B493" s="27"/>
      <c r="C493" s="9"/>
      <c r="D493" s="6"/>
      <c r="E493" s="1"/>
      <c r="F493" s="1"/>
      <c r="G493" s="1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16"/>
      <c r="AH493" s="16"/>
      <c r="AI493" s="2"/>
      <c r="AJ493" s="2"/>
      <c r="AK493" s="2"/>
      <c r="AL493" s="2"/>
      <c r="AM493" s="2"/>
      <c r="AN493" s="2"/>
    </row>
    <row r="494" spans="1:40" x14ac:dyDescent="0.25">
      <c r="A494" s="56"/>
      <c r="B494" s="27"/>
      <c r="C494" s="9"/>
      <c r="D494" s="6"/>
      <c r="E494" s="1"/>
      <c r="F494" s="1"/>
      <c r="G494" s="1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16"/>
      <c r="AH494" s="16"/>
      <c r="AI494" s="2"/>
      <c r="AJ494" s="2"/>
      <c r="AK494" s="2"/>
      <c r="AL494" s="2"/>
      <c r="AM494" s="2"/>
      <c r="AN494" s="2"/>
    </row>
    <row r="495" spans="1:40" x14ac:dyDescent="0.25">
      <c r="A495" s="56"/>
      <c r="B495" s="27"/>
      <c r="C495" s="9"/>
      <c r="D495" s="6"/>
      <c r="E495" s="1"/>
      <c r="F495" s="1"/>
      <c r="G495" s="1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16"/>
      <c r="AH495" s="16"/>
      <c r="AI495" s="2"/>
      <c r="AJ495" s="2"/>
      <c r="AK495" s="2"/>
      <c r="AL495" s="2"/>
      <c r="AM495" s="2"/>
      <c r="AN495" s="2"/>
    </row>
    <row r="496" spans="1:40" x14ac:dyDescent="0.25">
      <c r="A496" s="56"/>
      <c r="B496" s="27"/>
      <c r="C496" s="9"/>
      <c r="D496" s="6"/>
      <c r="E496" s="1"/>
      <c r="F496" s="1"/>
      <c r="G496" s="1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16"/>
      <c r="AH496" s="16"/>
      <c r="AI496" s="2"/>
      <c r="AJ496" s="2"/>
      <c r="AK496" s="2"/>
      <c r="AL496" s="2"/>
      <c r="AM496" s="2"/>
      <c r="AN496" s="2"/>
    </row>
    <row r="497" spans="1:40" x14ac:dyDescent="0.25">
      <c r="A497" s="56"/>
      <c r="B497" s="27"/>
      <c r="C497" s="9"/>
      <c r="D497" s="6"/>
      <c r="E497" s="1"/>
      <c r="F497" s="1"/>
      <c r="G497" s="1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16"/>
      <c r="AH497" s="16"/>
      <c r="AI497" s="2"/>
      <c r="AJ497" s="2"/>
      <c r="AK497" s="2"/>
      <c r="AL497" s="2"/>
      <c r="AM497" s="2"/>
      <c r="AN497" s="2"/>
    </row>
    <row r="498" spans="1:40" x14ac:dyDescent="0.25">
      <c r="A498" s="56"/>
      <c r="B498" s="27"/>
      <c r="C498" s="9"/>
      <c r="D498" s="6"/>
      <c r="E498" s="1"/>
      <c r="F498" s="1"/>
      <c r="G498" s="1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16"/>
      <c r="AH498" s="16"/>
      <c r="AI498" s="2"/>
      <c r="AJ498" s="2"/>
      <c r="AK498" s="2"/>
      <c r="AL498" s="2"/>
      <c r="AM498" s="2"/>
      <c r="AN498" s="2"/>
    </row>
    <row r="499" spans="1:40" x14ac:dyDescent="0.25">
      <c r="A499" s="56"/>
      <c r="B499" s="27"/>
      <c r="C499" s="9"/>
      <c r="D499" s="6"/>
      <c r="E499" s="1"/>
      <c r="F499" s="1"/>
      <c r="G499" s="1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16"/>
      <c r="AH499" s="16"/>
      <c r="AI499" s="2"/>
      <c r="AJ499" s="2"/>
      <c r="AK499" s="2"/>
      <c r="AL499" s="2"/>
      <c r="AM499" s="2"/>
      <c r="AN499" s="2"/>
    </row>
    <row r="500" spans="1:40" x14ac:dyDescent="0.25">
      <c r="A500" s="56"/>
      <c r="B500" s="27"/>
      <c r="C500" s="9"/>
      <c r="D500" s="6"/>
      <c r="E500" s="1"/>
      <c r="F500" s="1"/>
      <c r="G500" s="1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16"/>
      <c r="AH500" s="16"/>
      <c r="AI500" s="2"/>
      <c r="AJ500" s="2"/>
      <c r="AK500" s="2"/>
      <c r="AL500" s="2"/>
      <c r="AM500" s="2"/>
      <c r="AN500" s="2"/>
    </row>
    <row r="501" spans="1:40" x14ac:dyDescent="0.25">
      <c r="A501" s="56"/>
      <c r="B501" s="27"/>
      <c r="C501" s="9"/>
      <c r="D501" s="6"/>
      <c r="E501" s="1"/>
      <c r="F501" s="1"/>
      <c r="G501" s="1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16"/>
      <c r="AH501" s="16"/>
      <c r="AI501" s="2"/>
      <c r="AJ501" s="2"/>
      <c r="AK501" s="2"/>
      <c r="AL501" s="2"/>
      <c r="AM501" s="2"/>
      <c r="AN501" s="2"/>
    </row>
    <row r="502" spans="1:40" x14ac:dyDescent="0.25">
      <c r="A502" s="56"/>
      <c r="B502" s="27"/>
      <c r="C502" s="9"/>
      <c r="D502" s="6"/>
      <c r="E502" s="1"/>
      <c r="F502" s="1"/>
      <c r="G502" s="1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16"/>
      <c r="AH502" s="16"/>
      <c r="AI502" s="2"/>
      <c r="AJ502" s="2"/>
      <c r="AK502" s="2"/>
      <c r="AL502" s="2"/>
      <c r="AM502" s="2"/>
      <c r="AN502" s="2"/>
    </row>
    <row r="503" spans="1:40" x14ac:dyDescent="0.25">
      <c r="A503" s="56"/>
      <c r="B503" s="27"/>
      <c r="C503" s="9"/>
      <c r="D503" s="6"/>
      <c r="E503" s="1"/>
      <c r="F503" s="1"/>
      <c r="G503" s="1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16"/>
      <c r="AH503" s="16"/>
      <c r="AI503" s="2"/>
      <c r="AJ503" s="2"/>
      <c r="AK503" s="2"/>
      <c r="AL503" s="2"/>
      <c r="AM503" s="2"/>
      <c r="AN503" s="2"/>
    </row>
    <row r="504" spans="1:40" x14ac:dyDescent="0.25">
      <c r="A504" s="56"/>
      <c r="B504" s="27"/>
      <c r="C504" s="9"/>
      <c r="D504" s="6"/>
      <c r="E504" s="1"/>
      <c r="F504" s="1"/>
      <c r="G504" s="1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16"/>
      <c r="AH504" s="16"/>
      <c r="AI504" s="2"/>
      <c r="AJ504" s="2"/>
      <c r="AK504" s="2"/>
      <c r="AL504" s="2"/>
      <c r="AM504" s="2"/>
      <c r="AN504" s="2"/>
    </row>
    <row r="505" spans="1:40" x14ac:dyDescent="0.25">
      <c r="A505" s="56"/>
      <c r="B505" s="27"/>
      <c r="C505" s="9"/>
      <c r="D505" s="6"/>
      <c r="E505" s="1"/>
      <c r="F505" s="1"/>
      <c r="G505" s="1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16"/>
      <c r="AH505" s="16"/>
      <c r="AI505" s="2"/>
      <c r="AJ505" s="2"/>
      <c r="AK505" s="2"/>
      <c r="AL505" s="2"/>
      <c r="AM505" s="2"/>
      <c r="AN505" s="2"/>
    </row>
    <row r="506" spans="1:40" x14ac:dyDescent="0.25">
      <c r="A506" s="56"/>
      <c r="B506" s="27"/>
      <c r="C506" s="9"/>
      <c r="D506" s="6"/>
      <c r="E506" s="1"/>
      <c r="F506" s="1"/>
      <c r="G506" s="1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2"/>
      <c r="AJ506" s="2"/>
      <c r="AK506" s="2"/>
      <c r="AL506" s="2"/>
      <c r="AM506" s="2"/>
      <c r="AN506" s="2"/>
    </row>
    <row r="507" spans="1:40" x14ac:dyDescent="0.25">
      <c r="A507" s="56"/>
      <c r="B507" s="27"/>
      <c r="C507" s="9"/>
      <c r="D507" s="6"/>
      <c r="E507" s="1"/>
      <c r="F507" s="1"/>
      <c r="G507" s="1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2"/>
      <c r="AJ507" s="2"/>
      <c r="AK507" s="2"/>
      <c r="AL507" s="2"/>
      <c r="AM507" s="2"/>
      <c r="AN507" s="2"/>
    </row>
    <row r="508" spans="1:40" x14ac:dyDescent="0.25">
      <c r="A508" s="56"/>
      <c r="B508" s="27"/>
      <c r="C508" s="9"/>
      <c r="D508" s="6"/>
      <c r="E508" s="1"/>
      <c r="F508" s="1"/>
      <c r="G508" s="1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2"/>
      <c r="AJ508" s="2"/>
      <c r="AK508" s="2"/>
      <c r="AL508" s="2"/>
      <c r="AM508" s="2"/>
      <c r="AN508" s="2"/>
    </row>
    <row r="509" spans="1:40" x14ac:dyDescent="0.25">
      <c r="A509" s="56"/>
      <c r="B509" s="27"/>
      <c r="C509" s="9"/>
      <c r="D509" s="6"/>
      <c r="E509" s="1"/>
      <c r="F509" s="1"/>
      <c r="G509" s="1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2"/>
      <c r="AJ509" s="2"/>
      <c r="AK509" s="2"/>
      <c r="AL509" s="2"/>
      <c r="AM509" s="2"/>
      <c r="AN509" s="2"/>
    </row>
    <row r="510" spans="1:40" x14ac:dyDescent="0.25">
      <c r="A510" s="56"/>
      <c r="B510" s="27"/>
      <c r="C510" s="9"/>
      <c r="D510" s="6"/>
      <c r="E510" s="1"/>
      <c r="F510" s="1"/>
      <c r="G510" s="1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2"/>
      <c r="AJ510" s="2"/>
      <c r="AK510" s="2"/>
      <c r="AL510" s="2"/>
      <c r="AM510" s="2"/>
      <c r="AN510" s="2"/>
    </row>
    <row r="511" spans="1:40" x14ac:dyDescent="0.25">
      <c r="A511" s="56"/>
      <c r="B511" s="27"/>
      <c r="C511" s="9"/>
      <c r="D511" s="6"/>
      <c r="E511" s="1"/>
      <c r="F511" s="1"/>
      <c r="G511" s="1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2"/>
      <c r="AJ511" s="2"/>
      <c r="AK511" s="2"/>
      <c r="AL511" s="2"/>
      <c r="AM511" s="2"/>
      <c r="AN511" s="2"/>
    </row>
    <row r="512" spans="1:40" x14ac:dyDescent="0.25">
      <c r="A512" s="56"/>
      <c r="B512" s="27"/>
      <c r="C512" s="9"/>
      <c r="D512" s="6"/>
      <c r="E512" s="1"/>
      <c r="F512" s="1"/>
      <c r="G512" s="1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2"/>
      <c r="AJ512" s="2"/>
      <c r="AK512" s="2"/>
      <c r="AL512" s="2"/>
      <c r="AM512" s="2"/>
      <c r="AN512" s="2"/>
    </row>
    <row r="513" spans="1:40" x14ac:dyDescent="0.25">
      <c r="A513" s="56"/>
      <c r="B513" s="27"/>
      <c r="C513" s="9"/>
      <c r="D513" s="6"/>
      <c r="E513" s="1"/>
      <c r="F513" s="1"/>
      <c r="G513" s="1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2"/>
      <c r="AJ513" s="2"/>
      <c r="AK513" s="2"/>
      <c r="AL513" s="2"/>
      <c r="AM513" s="2"/>
      <c r="AN513" s="2"/>
    </row>
    <row r="514" spans="1:40" x14ac:dyDescent="0.25">
      <c r="A514" s="56"/>
      <c r="B514" s="27"/>
      <c r="C514" s="9"/>
      <c r="D514" s="6"/>
      <c r="E514" s="1"/>
      <c r="F514" s="1"/>
      <c r="G514" s="1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2"/>
      <c r="AJ514" s="2"/>
      <c r="AK514" s="2"/>
      <c r="AL514" s="2"/>
      <c r="AM514" s="2"/>
      <c r="AN514" s="2"/>
    </row>
    <row r="515" spans="1:40" x14ac:dyDescent="0.25">
      <c r="A515" s="56"/>
      <c r="B515" s="27"/>
      <c r="C515" s="9"/>
      <c r="D515" s="6"/>
      <c r="E515" s="1"/>
      <c r="F515" s="1"/>
      <c r="G515" s="1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2"/>
      <c r="AJ515" s="2"/>
      <c r="AK515" s="2"/>
      <c r="AL515" s="2"/>
      <c r="AM515" s="2"/>
      <c r="AN515" s="2"/>
    </row>
    <row r="516" spans="1:40" x14ac:dyDescent="0.25">
      <c r="A516" s="56"/>
      <c r="B516" s="27"/>
      <c r="C516" s="9"/>
      <c r="D516" s="6"/>
      <c r="E516" s="1"/>
      <c r="F516" s="1"/>
      <c r="G516" s="1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2"/>
      <c r="AJ516" s="2"/>
      <c r="AK516" s="2"/>
      <c r="AL516" s="2"/>
      <c r="AM516" s="2"/>
      <c r="AN516" s="2"/>
    </row>
    <row r="517" spans="1:40" x14ac:dyDescent="0.25">
      <c r="A517" s="56"/>
      <c r="B517" s="27"/>
      <c r="C517" s="9"/>
      <c r="D517" s="6"/>
      <c r="E517" s="1"/>
      <c r="F517" s="1"/>
      <c r="G517" s="1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2"/>
      <c r="AJ517" s="2"/>
      <c r="AK517" s="2"/>
      <c r="AL517" s="2"/>
      <c r="AM517" s="2"/>
      <c r="AN517" s="2"/>
    </row>
    <row r="518" spans="1:40" x14ac:dyDescent="0.25">
      <c r="A518" s="56"/>
      <c r="B518" s="27"/>
      <c r="C518" s="9"/>
      <c r="D518" s="6"/>
      <c r="E518" s="1"/>
      <c r="F518" s="1"/>
      <c r="G518" s="1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2"/>
      <c r="AJ518" s="2"/>
      <c r="AK518" s="2"/>
      <c r="AL518" s="2"/>
      <c r="AM518" s="2"/>
      <c r="AN518" s="2"/>
    </row>
    <row r="519" spans="1:40" x14ac:dyDescent="0.25">
      <c r="A519" s="56"/>
      <c r="B519" s="27"/>
      <c r="C519" s="9"/>
      <c r="D519" s="6"/>
      <c r="E519" s="1"/>
      <c r="F519" s="1"/>
      <c r="G519" s="1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2"/>
      <c r="AJ519" s="2"/>
      <c r="AK519" s="2"/>
      <c r="AL519" s="2"/>
      <c r="AM519" s="2"/>
      <c r="AN519" s="2"/>
    </row>
    <row r="520" spans="1:40" x14ac:dyDescent="0.25">
      <c r="A520" s="56"/>
      <c r="B520" s="27"/>
      <c r="C520" s="9"/>
      <c r="D520" s="6"/>
      <c r="E520" s="1"/>
      <c r="F520" s="1"/>
      <c r="G520" s="1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2"/>
      <c r="AJ520" s="2"/>
      <c r="AK520" s="2"/>
      <c r="AL520" s="2"/>
      <c r="AM520" s="2"/>
      <c r="AN520" s="2"/>
    </row>
    <row r="521" spans="1:40" x14ac:dyDescent="0.25">
      <c r="A521" s="56"/>
      <c r="B521" s="27"/>
      <c r="C521" s="9"/>
      <c r="D521" s="6"/>
      <c r="E521" s="1"/>
      <c r="F521" s="1"/>
      <c r="G521" s="1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2"/>
      <c r="AJ521" s="2"/>
      <c r="AK521" s="2"/>
      <c r="AL521" s="2"/>
      <c r="AM521" s="2"/>
      <c r="AN521" s="2"/>
    </row>
    <row r="522" spans="1:40" x14ac:dyDescent="0.25">
      <c r="A522" s="56"/>
      <c r="B522" s="27"/>
      <c r="C522" s="9"/>
      <c r="D522" s="6"/>
      <c r="E522" s="1"/>
      <c r="F522" s="1"/>
      <c r="G522" s="1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2"/>
      <c r="AJ522" s="2"/>
      <c r="AK522" s="2"/>
      <c r="AL522" s="2"/>
      <c r="AM522" s="2"/>
      <c r="AN522" s="2"/>
    </row>
    <row r="523" spans="1:40" x14ac:dyDescent="0.25">
      <c r="A523" s="56"/>
      <c r="B523" s="27"/>
      <c r="C523" s="9"/>
      <c r="D523" s="6"/>
      <c r="E523" s="1"/>
      <c r="F523" s="1"/>
      <c r="G523" s="1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2"/>
      <c r="AJ523" s="2"/>
      <c r="AK523" s="2"/>
      <c r="AL523" s="2"/>
      <c r="AM523" s="2"/>
      <c r="AN523" s="2"/>
    </row>
    <row r="524" spans="1:40" x14ac:dyDescent="0.25">
      <c r="A524" s="56"/>
      <c r="B524" s="27"/>
      <c r="C524" s="9"/>
      <c r="D524" s="6"/>
      <c r="E524" s="1"/>
      <c r="F524" s="1"/>
      <c r="G524" s="1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2"/>
      <c r="AJ524" s="2"/>
      <c r="AK524" s="2"/>
      <c r="AL524" s="2"/>
      <c r="AM524" s="2"/>
      <c r="AN524" s="2"/>
    </row>
    <row r="525" spans="1:40" x14ac:dyDescent="0.25">
      <c r="A525" s="56"/>
      <c r="B525" s="27"/>
      <c r="C525" s="9"/>
      <c r="D525" s="6"/>
      <c r="E525" s="1"/>
      <c r="F525" s="1"/>
      <c r="G525" s="1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2"/>
      <c r="AJ525" s="2"/>
      <c r="AK525" s="2"/>
      <c r="AL525" s="2"/>
      <c r="AM525" s="2"/>
      <c r="AN525" s="2"/>
    </row>
    <row r="526" spans="1:40" x14ac:dyDescent="0.25">
      <c r="A526" s="56"/>
      <c r="B526" s="27"/>
      <c r="C526" s="9"/>
      <c r="D526" s="6"/>
      <c r="E526" s="1"/>
      <c r="F526" s="1"/>
      <c r="G526" s="1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2"/>
      <c r="AJ526" s="2"/>
      <c r="AK526" s="2"/>
      <c r="AL526" s="2"/>
      <c r="AM526" s="2"/>
      <c r="AN526" s="2"/>
    </row>
    <row r="527" spans="1:40" x14ac:dyDescent="0.25">
      <c r="A527" s="56"/>
      <c r="B527" s="27"/>
      <c r="C527" s="9"/>
      <c r="D527" s="6"/>
      <c r="E527" s="1"/>
      <c r="F527" s="1"/>
      <c r="G527" s="1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2"/>
      <c r="AJ527" s="2"/>
      <c r="AK527" s="2"/>
      <c r="AL527" s="2"/>
      <c r="AM527" s="2"/>
      <c r="AN527" s="2"/>
    </row>
    <row r="528" spans="1:40" x14ac:dyDescent="0.25">
      <c r="A528" s="56"/>
      <c r="B528" s="27"/>
      <c r="C528" s="9"/>
      <c r="D528" s="6"/>
      <c r="E528" s="1"/>
      <c r="F528" s="1"/>
      <c r="G528" s="1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2"/>
      <c r="AJ528" s="2"/>
      <c r="AK528" s="2"/>
      <c r="AL528" s="2"/>
      <c r="AM528" s="2"/>
      <c r="AN528" s="2"/>
    </row>
    <row r="529" spans="1:40" x14ac:dyDescent="0.25">
      <c r="A529" s="56"/>
      <c r="B529" s="27"/>
      <c r="C529" s="9"/>
      <c r="D529" s="6"/>
      <c r="E529" s="1"/>
      <c r="F529" s="1"/>
      <c r="G529" s="1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2"/>
      <c r="AJ529" s="2"/>
      <c r="AK529" s="2"/>
      <c r="AL529" s="2"/>
      <c r="AM529" s="2"/>
      <c r="AN529" s="2"/>
    </row>
    <row r="530" spans="1:40" x14ac:dyDescent="0.25">
      <c r="A530" s="56"/>
      <c r="B530" s="27"/>
      <c r="C530" s="9"/>
      <c r="D530" s="6"/>
      <c r="E530" s="1"/>
      <c r="F530" s="1"/>
      <c r="G530" s="1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2"/>
      <c r="AJ530" s="2"/>
      <c r="AK530" s="2"/>
      <c r="AL530" s="2"/>
      <c r="AM530" s="2"/>
      <c r="AN530" s="2"/>
    </row>
    <row r="531" spans="1:40" x14ac:dyDescent="0.25">
      <c r="A531" s="56"/>
      <c r="B531" s="27"/>
      <c r="C531" s="9"/>
      <c r="D531" s="6"/>
      <c r="E531" s="1"/>
      <c r="F531" s="1"/>
      <c r="G531" s="1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2"/>
      <c r="AJ531" s="2"/>
      <c r="AK531" s="2"/>
      <c r="AL531" s="2"/>
      <c r="AM531" s="2"/>
      <c r="AN531" s="2"/>
    </row>
    <row r="532" spans="1:40" x14ac:dyDescent="0.25">
      <c r="A532" s="56"/>
      <c r="B532" s="27"/>
      <c r="C532" s="9"/>
      <c r="D532" s="6"/>
      <c r="E532" s="1"/>
      <c r="F532" s="1"/>
      <c r="G532" s="1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2"/>
      <c r="AJ532" s="2"/>
      <c r="AK532" s="2"/>
      <c r="AL532" s="2"/>
      <c r="AM532" s="2"/>
      <c r="AN532" s="2"/>
    </row>
    <row r="533" spans="1:40" x14ac:dyDescent="0.25">
      <c r="A533" s="56"/>
      <c r="B533" s="27"/>
      <c r="C533" s="9"/>
      <c r="D533" s="6"/>
      <c r="E533" s="1"/>
      <c r="F533" s="1"/>
      <c r="G533" s="1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2"/>
      <c r="AJ533" s="2"/>
      <c r="AK533" s="2"/>
      <c r="AL533" s="2"/>
      <c r="AM533" s="2"/>
      <c r="AN533" s="2"/>
    </row>
    <row r="534" spans="1:40" x14ac:dyDescent="0.25">
      <c r="A534" s="56"/>
      <c r="B534" s="27"/>
      <c r="C534" s="9"/>
      <c r="D534" s="6"/>
      <c r="E534" s="1"/>
      <c r="F534" s="1"/>
      <c r="G534" s="1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2"/>
      <c r="AJ534" s="2"/>
      <c r="AK534" s="2"/>
      <c r="AL534" s="2"/>
      <c r="AM534" s="2"/>
      <c r="AN534" s="2"/>
    </row>
    <row r="535" spans="1:40" x14ac:dyDescent="0.25">
      <c r="A535" s="56"/>
      <c r="B535" s="27"/>
      <c r="C535" s="9"/>
      <c r="D535" s="6"/>
      <c r="E535" s="1"/>
      <c r="F535" s="1"/>
      <c r="G535" s="1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2"/>
      <c r="AJ535" s="2"/>
      <c r="AK535" s="2"/>
      <c r="AL535" s="2"/>
      <c r="AM535" s="2"/>
      <c r="AN535" s="2"/>
    </row>
    <row r="536" spans="1:40" x14ac:dyDescent="0.25">
      <c r="A536" s="56"/>
      <c r="B536" s="27"/>
      <c r="C536" s="9"/>
      <c r="D536" s="6"/>
      <c r="E536" s="1"/>
      <c r="F536" s="1"/>
      <c r="G536" s="1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2"/>
      <c r="AJ536" s="2"/>
      <c r="AK536" s="2"/>
      <c r="AL536" s="2"/>
      <c r="AM536" s="2"/>
      <c r="AN536" s="2"/>
    </row>
    <row r="537" spans="1:40" x14ac:dyDescent="0.25">
      <c r="A537" s="56"/>
      <c r="B537" s="27"/>
      <c r="C537" s="9"/>
      <c r="D537" s="6"/>
      <c r="E537" s="1"/>
      <c r="F537" s="1"/>
      <c r="G537" s="1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2"/>
      <c r="AJ537" s="2"/>
      <c r="AK537" s="2"/>
      <c r="AL537" s="2"/>
      <c r="AM537" s="2"/>
      <c r="AN537" s="2"/>
    </row>
    <row r="538" spans="1:40" x14ac:dyDescent="0.25">
      <c r="A538" s="56"/>
      <c r="B538" s="27"/>
      <c r="C538" s="9"/>
      <c r="D538" s="6"/>
      <c r="E538" s="1"/>
      <c r="F538" s="1"/>
      <c r="G538" s="1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2"/>
      <c r="AJ538" s="2"/>
      <c r="AK538" s="2"/>
      <c r="AL538" s="2"/>
      <c r="AM538" s="2"/>
      <c r="AN538" s="2"/>
    </row>
    <row r="539" spans="1:40" x14ac:dyDescent="0.25">
      <c r="A539" s="56"/>
      <c r="B539" s="27"/>
      <c r="C539" s="9"/>
      <c r="D539" s="6"/>
      <c r="E539" s="1"/>
      <c r="F539" s="1"/>
      <c r="G539" s="1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2"/>
      <c r="AJ539" s="2"/>
      <c r="AK539" s="2"/>
      <c r="AL539" s="2"/>
      <c r="AM539" s="2"/>
      <c r="AN539" s="2"/>
    </row>
    <row r="540" spans="1:40" x14ac:dyDescent="0.25">
      <c r="A540" s="56"/>
      <c r="B540" s="27"/>
      <c r="C540" s="9"/>
      <c r="D540" s="6"/>
      <c r="E540" s="1"/>
      <c r="F540" s="1"/>
      <c r="G540" s="1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2"/>
      <c r="AJ540" s="2"/>
      <c r="AK540" s="2"/>
      <c r="AL540" s="2"/>
      <c r="AM540" s="2"/>
      <c r="AN540" s="2"/>
    </row>
    <row r="541" spans="1:40" x14ac:dyDescent="0.25">
      <c r="A541" s="56"/>
      <c r="B541" s="27"/>
      <c r="C541" s="9"/>
      <c r="D541" s="6"/>
      <c r="E541" s="1"/>
      <c r="F541" s="1"/>
      <c r="G541" s="1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2"/>
      <c r="AJ541" s="2"/>
      <c r="AK541" s="2"/>
      <c r="AL541" s="2"/>
      <c r="AM541" s="2"/>
      <c r="AN541" s="2"/>
    </row>
    <row r="542" spans="1:40" x14ac:dyDescent="0.25">
      <c r="A542" s="56"/>
      <c r="B542" s="27"/>
      <c r="C542" s="9"/>
      <c r="D542" s="6"/>
      <c r="E542" s="1"/>
      <c r="F542" s="1"/>
      <c r="G542" s="1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2"/>
      <c r="AJ542" s="2"/>
      <c r="AK542" s="2"/>
      <c r="AL542" s="2"/>
      <c r="AM542" s="2"/>
      <c r="AN542" s="2"/>
    </row>
    <row r="543" spans="1:40" x14ac:dyDescent="0.25">
      <c r="A543" s="56"/>
      <c r="B543" s="27"/>
      <c r="C543" s="9"/>
      <c r="D543" s="6"/>
      <c r="E543" s="1"/>
      <c r="F543" s="1"/>
      <c r="G543" s="1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2"/>
      <c r="AJ543" s="2"/>
      <c r="AK543" s="2"/>
      <c r="AL543" s="2"/>
      <c r="AM543" s="2"/>
      <c r="AN543" s="2"/>
    </row>
    <row r="544" spans="1:40" x14ac:dyDescent="0.25">
      <c r="A544" s="56"/>
      <c r="B544" s="27"/>
      <c r="C544" s="9"/>
      <c r="D544" s="6"/>
      <c r="E544" s="1"/>
      <c r="F544" s="1"/>
      <c r="G544" s="1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2"/>
      <c r="AJ544" s="2"/>
      <c r="AK544" s="2"/>
      <c r="AL544" s="2"/>
      <c r="AM544" s="2"/>
      <c r="AN544" s="2"/>
    </row>
    <row r="545" spans="1:40" x14ac:dyDescent="0.25">
      <c r="A545" s="56"/>
      <c r="B545" s="27"/>
      <c r="C545" s="9"/>
      <c r="D545" s="6"/>
      <c r="E545" s="1"/>
      <c r="F545" s="1"/>
      <c r="G545" s="1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2"/>
      <c r="AJ545" s="2"/>
      <c r="AK545" s="2"/>
      <c r="AL545" s="2"/>
      <c r="AM545" s="2"/>
      <c r="AN545" s="2"/>
    </row>
    <row r="546" spans="1:40" x14ac:dyDescent="0.25">
      <c r="A546" s="56"/>
      <c r="B546" s="27"/>
      <c r="C546" s="9"/>
      <c r="D546" s="6"/>
      <c r="E546" s="1"/>
      <c r="F546" s="1"/>
      <c r="G546" s="1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2"/>
      <c r="AJ546" s="2"/>
      <c r="AK546" s="2"/>
      <c r="AL546" s="2"/>
      <c r="AM546" s="2"/>
      <c r="AN546" s="2"/>
    </row>
    <row r="547" spans="1:40" x14ac:dyDescent="0.25">
      <c r="A547" s="56"/>
      <c r="B547" s="27"/>
      <c r="C547" s="9"/>
      <c r="D547" s="6"/>
      <c r="E547" s="1"/>
      <c r="F547" s="1"/>
      <c r="G547" s="1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2"/>
      <c r="AJ547" s="2"/>
      <c r="AK547" s="2"/>
      <c r="AL547" s="2"/>
      <c r="AM547" s="2"/>
      <c r="AN547" s="2"/>
    </row>
    <row r="548" spans="1:40" x14ac:dyDescent="0.25">
      <c r="A548" s="56"/>
      <c r="B548" s="27"/>
      <c r="C548" s="9"/>
      <c r="D548" s="6"/>
      <c r="E548" s="1"/>
      <c r="F548" s="1"/>
      <c r="G548" s="1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2"/>
      <c r="AJ548" s="2"/>
      <c r="AK548" s="2"/>
      <c r="AL548" s="2"/>
      <c r="AM548" s="2"/>
      <c r="AN548" s="2"/>
    </row>
    <row r="549" spans="1:40" x14ac:dyDescent="0.25">
      <c r="A549" s="56"/>
      <c r="B549" s="27"/>
      <c r="C549" s="9"/>
      <c r="D549" s="6"/>
      <c r="E549" s="1"/>
      <c r="F549" s="1"/>
      <c r="G549" s="1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2"/>
      <c r="AJ549" s="2"/>
      <c r="AK549" s="2"/>
      <c r="AL549" s="2"/>
      <c r="AM549" s="2"/>
      <c r="AN549" s="2"/>
    </row>
    <row r="550" spans="1:40" x14ac:dyDescent="0.25">
      <c r="A550" s="56"/>
      <c r="B550" s="27"/>
      <c r="C550" s="9"/>
      <c r="D550" s="6"/>
      <c r="E550" s="1"/>
      <c r="F550" s="1"/>
      <c r="G550" s="1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2"/>
      <c r="AJ550" s="2"/>
      <c r="AK550" s="2"/>
      <c r="AL550" s="2"/>
      <c r="AM550" s="2"/>
      <c r="AN550" s="2"/>
    </row>
    <row r="551" spans="1:40" x14ac:dyDescent="0.25">
      <c r="A551" s="56"/>
      <c r="B551" s="27"/>
      <c r="C551" s="9"/>
      <c r="D551" s="6"/>
      <c r="E551" s="1"/>
      <c r="F551" s="1"/>
      <c r="G551" s="1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2"/>
      <c r="AJ551" s="2"/>
      <c r="AK551" s="2"/>
      <c r="AL551" s="2"/>
      <c r="AM551" s="2"/>
      <c r="AN551" s="2"/>
    </row>
    <row r="552" spans="1:40" x14ac:dyDescent="0.25">
      <c r="A552" s="56"/>
      <c r="B552" s="27"/>
      <c r="C552" s="9"/>
      <c r="D552" s="6"/>
      <c r="E552" s="1"/>
      <c r="F552" s="1"/>
      <c r="G552" s="1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2"/>
      <c r="AJ552" s="2"/>
      <c r="AK552" s="2"/>
      <c r="AL552" s="2"/>
      <c r="AM552" s="2"/>
      <c r="AN552" s="2"/>
    </row>
    <row r="553" spans="1:40" x14ac:dyDescent="0.25">
      <c r="A553" s="56"/>
      <c r="B553" s="27"/>
      <c r="C553" s="9"/>
      <c r="D553" s="6"/>
      <c r="E553" s="1"/>
      <c r="F553" s="1"/>
      <c r="G553" s="1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2"/>
      <c r="AJ553" s="2"/>
      <c r="AK553" s="2"/>
      <c r="AL553" s="2"/>
      <c r="AM553" s="2"/>
      <c r="AN553" s="2"/>
    </row>
    <row r="554" spans="1:40" x14ac:dyDescent="0.25">
      <c r="A554" s="56"/>
      <c r="B554" s="27"/>
      <c r="C554" s="9"/>
      <c r="D554" s="6"/>
      <c r="E554" s="1"/>
      <c r="F554" s="1"/>
      <c r="G554" s="1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2"/>
      <c r="AJ554" s="2"/>
      <c r="AK554" s="2"/>
      <c r="AL554" s="2"/>
      <c r="AM554" s="2"/>
      <c r="AN554" s="2"/>
    </row>
    <row r="555" spans="1:40" x14ac:dyDescent="0.25">
      <c r="A555" s="56"/>
      <c r="B555" s="27"/>
      <c r="C555" s="9"/>
      <c r="D555" s="6"/>
      <c r="E555" s="1"/>
      <c r="F555" s="1"/>
      <c r="G555" s="1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2"/>
      <c r="AJ555" s="2"/>
      <c r="AK555" s="2"/>
      <c r="AL555" s="2"/>
      <c r="AM555" s="2"/>
      <c r="AN555" s="2"/>
    </row>
    <row r="556" spans="1:40" x14ac:dyDescent="0.25">
      <c r="A556" s="56"/>
      <c r="B556" s="27"/>
      <c r="C556" s="9"/>
      <c r="D556" s="6"/>
      <c r="E556" s="1"/>
      <c r="F556" s="1"/>
      <c r="G556" s="1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2"/>
      <c r="AJ556" s="2"/>
      <c r="AK556" s="2"/>
      <c r="AL556" s="2"/>
      <c r="AM556" s="2"/>
      <c r="AN556" s="2"/>
    </row>
    <row r="557" spans="1:40" x14ac:dyDescent="0.25">
      <c r="A557" s="56"/>
      <c r="B557" s="27"/>
      <c r="C557" s="9"/>
      <c r="D557" s="6"/>
      <c r="E557" s="1"/>
      <c r="F557" s="1"/>
      <c r="G557" s="1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2"/>
      <c r="AJ557" s="2"/>
      <c r="AK557" s="2"/>
      <c r="AL557" s="2"/>
      <c r="AM557" s="2"/>
      <c r="AN557" s="2"/>
    </row>
    <row r="558" spans="1:40" x14ac:dyDescent="0.25">
      <c r="A558" s="56"/>
      <c r="B558" s="27"/>
      <c r="C558" s="9"/>
      <c r="D558" s="6"/>
      <c r="E558" s="1"/>
      <c r="F558" s="1"/>
      <c r="G558" s="1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2"/>
      <c r="AJ558" s="2"/>
      <c r="AK558" s="2"/>
      <c r="AL558" s="2"/>
      <c r="AM558" s="2"/>
      <c r="AN558" s="2"/>
    </row>
    <row r="559" spans="1:40" x14ac:dyDescent="0.25">
      <c r="A559" s="56"/>
      <c r="B559" s="27"/>
      <c r="C559" s="9"/>
      <c r="D559" s="6"/>
      <c r="E559" s="1"/>
      <c r="F559" s="1"/>
      <c r="G559" s="1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2"/>
      <c r="AJ559" s="2"/>
      <c r="AK559" s="2"/>
      <c r="AL559" s="2"/>
      <c r="AM559" s="2"/>
      <c r="AN559" s="2"/>
    </row>
    <row r="560" spans="1:40" x14ac:dyDescent="0.25">
      <c r="A560" s="56"/>
      <c r="B560" s="27"/>
      <c r="C560" s="9"/>
      <c r="D560" s="6"/>
      <c r="E560" s="1"/>
      <c r="F560" s="1"/>
      <c r="G560" s="1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2"/>
      <c r="AJ560" s="2"/>
      <c r="AK560" s="2"/>
      <c r="AL560" s="2"/>
      <c r="AM560" s="2"/>
      <c r="AN560" s="2"/>
    </row>
    <row r="561" spans="1:40" x14ac:dyDescent="0.25">
      <c r="A561" s="56"/>
      <c r="B561" s="27"/>
      <c r="C561" s="9"/>
      <c r="D561" s="6"/>
      <c r="E561" s="1"/>
      <c r="F561" s="1"/>
      <c r="G561" s="1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2"/>
      <c r="AJ561" s="2"/>
      <c r="AK561" s="2"/>
      <c r="AL561" s="2"/>
      <c r="AM561" s="2"/>
      <c r="AN561" s="2"/>
    </row>
    <row r="562" spans="1:40" x14ac:dyDescent="0.25">
      <c r="A562" s="56"/>
      <c r="B562" s="27"/>
      <c r="C562" s="9"/>
      <c r="D562" s="6"/>
      <c r="E562" s="1"/>
      <c r="F562" s="1"/>
      <c r="G562" s="1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2"/>
      <c r="AJ562" s="2"/>
      <c r="AK562" s="2"/>
      <c r="AL562" s="2"/>
      <c r="AM562" s="2"/>
      <c r="AN562" s="2"/>
    </row>
    <row r="563" spans="1:40" x14ac:dyDescent="0.25">
      <c r="A563" s="56"/>
      <c r="B563" s="27"/>
      <c r="C563" s="9"/>
      <c r="D563" s="6"/>
      <c r="E563" s="1"/>
      <c r="F563" s="1"/>
      <c r="G563" s="1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2"/>
      <c r="AJ563" s="2"/>
      <c r="AK563" s="2"/>
      <c r="AL563" s="2"/>
      <c r="AM563" s="2"/>
      <c r="AN563" s="2"/>
    </row>
    <row r="564" spans="1:40" x14ac:dyDescent="0.25">
      <c r="A564" s="56"/>
      <c r="B564" s="27"/>
      <c r="C564" s="9"/>
      <c r="D564" s="6"/>
      <c r="E564" s="1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2"/>
      <c r="AJ564" s="2"/>
      <c r="AK564" s="2"/>
      <c r="AL564" s="2"/>
      <c r="AM564" s="2"/>
      <c r="AN564" s="2"/>
    </row>
    <row r="565" spans="1:40" x14ac:dyDescent="0.25">
      <c r="A565" s="56"/>
      <c r="B565" s="27"/>
      <c r="C565" s="9"/>
      <c r="D565" s="6"/>
      <c r="E565" s="1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2"/>
      <c r="AJ565" s="2"/>
      <c r="AK565" s="2"/>
      <c r="AL565" s="2"/>
      <c r="AM565" s="2"/>
      <c r="AN565" s="2"/>
    </row>
    <row r="566" spans="1:40" x14ac:dyDescent="0.25">
      <c r="A566" s="16"/>
      <c r="B566" s="27"/>
      <c r="C566" s="9"/>
      <c r="D566" s="6"/>
      <c r="E566" s="1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2"/>
      <c r="AJ566" s="2"/>
      <c r="AK566" s="2"/>
      <c r="AL566" s="2"/>
      <c r="AM566" s="2"/>
      <c r="AN566" s="2"/>
    </row>
    <row r="567" spans="1:40" x14ac:dyDescent="0.25">
      <c r="A567" s="16"/>
      <c r="B567" s="27"/>
      <c r="C567" s="9"/>
      <c r="D567" s="6"/>
      <c r="E567" s="1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2"/>
      <c r="AJ567" s="2"/>
      <c r="AK567" s="2"/>
      <c r="AL567" s="2"/>
      <c r="AM567" s="2"/>
      <c r="AN567" s="2"/>
    </row>
    <row r="568" spans="1:40" x14ac:dyDescent="0.25">
      <c r="A568" s="16"/>
      <c r="B568" s="27"/>
      <c r="C568" s="9"/>
      <c r="D568" s="6"/>
      <c r="E568" s="1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2"/>
      <c r="AJ568" s="2"/>
      <c r="AK568" s="2"/>
      <c r="AL568" s="2"/>
      <c r="AM568" s="2"/>
      <c r="AN568" s="2"/>
    </row>
    <row r="569" spans="1:40" x14ac:dyDescent="0.25">
      <c r="A569" s="16"/>
      <c r="B569" s="27"/>
      <c r="C569" s="9"/>
      <c r="D569" s="6"/>
      <c r="E569" s="1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2"/>
      <c r="AJ569" s="2"/>
      <c r="AK569" s="2"/>
      <c r="AL569" s="2"/>
      <c r="AM569" s="2"/>
      <c r="AN569" s="2"/>
    </row>
    <row r="570" spans="1:40" x14ac:dyDescent="0.25">
      <c r="A570" s="16"/>
      <c r="B570" s="27"/>
      <c r="C570" s="9"/>
      <c r="D570" s="6"/>
      <c r="E570" s="1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2"/>
      <c r="AJ570" s="2"/>
      <c r="AK570" s="2"/>
      <c r="AL570" s="2"/>
      <c r="AM570" s="2"/>
      <c r="AN570" s="2"/>
    </row>
    <row r="571" spans="1:40" x14ac:dyDescent="0.25">
      <c r="A571" s="16"/>
      <c r="B571" s="27"/>
      <c r="C571" s="9"/>
      <c r="D571" s="6"/>
      <c r="E571" s="1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2"/>
      <c r="AJ571" s="2"/>
      <c r="AK571" s="2"/>
      <c r="AL571" s="2"/>
      <c r="AM571" s="2"/>
      <c r="AN571" s="2"/>
    </row>
    <row r="572" spans="1:40" x14ac:dyDescent="0.25">
      <c r="A572" s="16"/>
      <c r="B572" s="27"/>
      <c r="C572" s="9"/>
      <c r="D572" s="6"/>
      <c r="E572" s="1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2"/>
      <c r="AJ572" s="2"/>
      <c r="AK572" s="2"/>
      <c r="AL572" s="2"/>
      <c r="AM572" s="2"/>
      <c r="AN572" s="2"/>
    </row>
    <row r="573" spans="1:40" x14ac:dyDescent="0.25">
      <c r="A573" s="16"/>
      <c r="B573" s="27"/>
      <c r="C573" s="9"/>
      <c r="D573" s="6"/>
      <c r="E573" s="1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2"/>
      <c r="AJ573" s="2"/>
      <c r="AK573" s="2"/>
      <c r="AL573" s="2"/>
      <c r="AM573" s="2"/>
      <c r="AN573" s="2"/>
    </row>
    <row r="574" spans="1:40" x14ac:dyDescent="0.25">
      <c r="A574" s="16"/>
      <c r="B574" s="27"/>
      <c r="C574" s="9"/>
      <c r="D574" s="6"/>
      <c r="E574" s="1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2"/>
      <c r="AJ574" s="2"/>
      <c r="AK574" s="2"/>
      <c r="AL574" s="2"/>
      <c r="AM574" s="2"/>
      <c r="AN574" s="2"/>
    </row>
    <row r="575" spans="1:40" x14ac:dyDescent="0.25">
      <c r="A575" s="16"/>
      <c r="B575" s="27"/>
      <c r="C575" s="9"/>
      <c r="D575" s="6"/>
      <c r="E575" s="1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2"/>
      <c r="AJ575" s="2"/>
      <c r="AK575" s="2"/>
      <c r="AL575" s="2"/>
      <c r="AM575" s="2"/>
      <c r="AN575" s="2"/>
    </row>
    <row r="576" spans="1:40" x14ac:dyDescent="0.25">
      <c r="A576" s="16"/>
      <c r="B576" s="27"/>
      <c r="C576" s="9"/>
      <c r="D576" s="6"/>
      <c r="E576" s="1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2"/>
      <c r="AJ576" s="2"/>
      <c r="AK576" s="2"/>
      <c r="AL576" s="2"/>
      <c r="AM576" s="2"/>
      <c r="AN576" s="2"/>
    </row>
    <row r="577" spans="1:40" x14ac:dyDescent="0.25">
      <c r="A577" s="16"/>
      <c r="B577" s="27"/>
      <c r="C577" s="9"/>
      <c r="D577" s="6"/>
      <c r="E577" s="1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2"/>
      <c r="AJ577" s="2"/>
      <c r="AK577" s="2"/>
      <c r="AL577" s="2"/>
      <c r="AM577" s="2"/>
      <c r="AN577" s="2"/>
    </row>
    <row r="578" spans="1:40" x14ac:dyDescent="0.25">
      <c r="A578" s="16"/>
      <c r="B578" s="27"/>
      <c r="C578" s="9"/>
      <c r="D578" s="6"/>
      <c r="E578" s="1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2"/>
      <c r="AJ578" s="2"/>
      <c r="AK578" s="2"/>
      <c r="AL578" s="2"/>
      <c r="AM578" s="2"/>
      <c r="AN578" s="2"/>
    </row>
    <row r="579" spans="1:40" x14ac:dyDescent="0.25">
      <c r="A579" s="16"/>
      <c r="B579" s="27"/>
      <c r="C579" s="9"/>
      <c r="D579" s="6"/>
      <c r="E579" s="1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2"/>
      <c r="AJ579" s="2"/>
      <c r="AK579" s="2"/>
      <c r="AL579" s="2"/>
      <c r="AM579" s="2"/>
      <c r="AN579" s="2"/>
    </row>
    <row r="580" spans="1:40" x14ac:dyDescent="0.25">
      <c r="A580" s="16"/>
      <c r="B580" s="27"/>
      <c r="C580" s="9"/>
      <c r="D580" s="6"/>
      <c r="E580" s="1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2"/>
      <c r="AJ580" s="2"/>
      <c r="AK580" s="2"/>
      <c r="AL580" s="2"/>
      <c r="AM580" s="2"/>
      <c r="AN580" s="2"/>
    </row>
    <row r="581" spans="1:40" x14ac:dyDescent="0.25">
      <c r="A581" s="16"/>
      <c r="B581" s="27"/>
      <c r="C581" s="9"/>
      <c r="D581" s="6"/>
      <c r="E581" s="1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2"/>
      <c r="AJ581" s="2"/>
      <c r="AK581" s="2"/>
      <c r="AL581" s="2"/>
      <c r="AM581" s="2"/>
      <c r="AN581" s="2"/>
    </row>
    <row r="582" spans="1:40" x14ac:dyDescent="0.25">
      <c r="A582" s="16"/>
      <c r="B582" s="27"/>
      <c r="C582" s="9"/>
      <c r="D582" s="6"/>
      <c r="E582" s="1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2"/>
      <c r="AJ582" s="2"/>
      <c r="AK582" s="2"/>
      <c r="AL582" s="2"/>
      <c r="AM582" s="2"/>
      <c r="AN582" s="2"/>
    </row>
    <row r="583" spans="1:40" x14ac:dyDescent="0.25">
      <c r="A583" s="16"/>
      <c r="B583" s="27"/>
      <c r="C583" s="9"/>
      <c r="D583" s="6"/>
      <c r="E583" s="1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2"/>
      <c r="AJ583" s="2"/>
      <c r="AK583" s="2"/>
      <c r="AL583" s="2"/>
      <c r="AM583" s="2"/>
      <c r="AN583" s="2"/>
    </row>
    <row r="584" spans="1:40" x14ac:dyDescent="0.25">
      <c r="A584" s="16"/>
      <c r="B584" s="27"/>
      <c r="C584" s="9"/>
      <c r="D584" s="6"/>
      <c r="E584" s="1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2"/>
      <c r="AJ584" s="2"/>
      <c r="AK584" s="2"/>
      <c r="AL584" s="2"/>
      <c r="AM584" s="2"/>
      <c r="AN584" s="2"/>
    </row>
    <row r="585" spans="1:40" x14ac:dyDescent="0.25">
      <c r="A585" s="16"/>
      <c r="B585" s="27"/>
      <c r="C585" s="9"/>
      <c r="D585" s="6"/>
      <c r="E585" s="1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2"/>
      <c r="AJ585" s="2"/>
      <c r="AK585" s="2"/>
      <c r="AL585" s="2"/>
      <c r="AM585" s="2"/>
      <c r="AN585" s="2"/>
    </row>
    <row r="586" spans="1:40" x14ac:dyDescent="0.25">
      <c r="A586" s="16"/>
      <c r="B586" s="27"/>
      <c r="C586" s="9"/>
      <c r="D586" s="6"/>
      <c r="E586" s="1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2"/>
      <c r="AJ586" s="2"/>
      <c r="AK586" s="2"/>
      <c r="AL586" s="2"/>
      <c r="AM586" s="2"/>
      <c r="AN586" s="2"/>
    </row>
    <row r="587" spans="1:40" x14ac:dyDescent="0.25">
      <c r="A587" s="16"/>
      <c r="B587" s="27"/>
      <c r="C587" s="9"/>
      <c r="D587" s="6"/>
      <c r="E587" s="1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2"/>
      <c r="AJ587" s="2"/>
      <c r="AK587" s="2"/>
      <c r="AL587" s="2"/>
      <c r="AM587" s="2"/>
      <c r="AN587" s="2"/>
    </row>
    <row r="588" spans="1:40" x14ac:dyDescent="0.25">
      <c r="A588" s="16"/>
      <c r="B588" s="27"/>
      <c r="C588" s="9"/>
      <c r="D588" s="6"/>
      <c r="E588" s="1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2"/>
      <c r="AJ588" s="2"/>
      <c r="AK588" s="2"/>
      <c r="AL588" s="2"/>
      <c r="AM588" s="2"/>
      <c r="AN588" s="2"/>
    </row>
    <row r="589" spans="1:40" x14ac:dyDescent="0.25">
      <c r="A589" s="16"/>
      <c r="B589" s="27"/>
      <c r="C589" s="9"/>
      <c r="D589" s="6"/>
      <c r="E589" s="1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2"/>
      <c r="AJ589" s="2"/>
      <c r="AK589" s="2"/>
      <c r="AL589" s="2"/>
      <c r="AM589" s="2"/>
      <c r="AN589" s="2"/>
    </row>
    <row r="590" spans="1:40" x14ac:dyDescent="0.25">
      <c r="A590" s="16"/>
      <c r="B590" s="27"/>
      <c r="C590" s="9"/>
      <c r="D590" s="6"/>
      <c r="E590" s="1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2"/>
      <c r="AJ590" s="2"/>
      <c r="AK590" s="2"/>
      <c r="AL590" s="2"/>
      <c r="AM590" s="2"/>
      <c r="AN590" s="2"/>
    </row>
    <row r="591" spans="1:40" x14ac:dyDescent="0.25">
      <c r="A591" s="16"/>
      <c r="B591" s="27"/>
      <c r="C591" s="9"/>
      <c r="D591" s="6"/>
      <c r="E591" s="1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2"/>
      <c r="AJ591" s="2"/>
      <c r="AK591" s="2"/>
      <c r="AL591" s="2"/>
      <c r="AM591" s="2"/>
      <c r="AN591" s="2"/>
    </row>
    <row r="592" spans="1:40" x14ac:dyDescent="0.25">
      <c r="A592" s="16"/>
      <c r="B592" s="27"/>
      <c r="C592" s="9"/>
      <c r="D592" s="6"/>
      <c r="E592" s="1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2"/>
      <c r="AJ592" s="2"/>
      <c r="AK592" s="2"/>
      <c r="AL592" s="2"/>
      <c r="AM592" s="2"/>
      <c r="AN592" s="2"/>
    </row>
    <row r="593" spans="1:40" x14ac:dyDescent="0.25">
      <c r="A593" s="16"/>
      <c r="B593" s="27"/>
      <c r="C593" s="9"/>
      <c r="D593" s="6"/>
      <c r="E593" s="1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2"/>
      <c r="AJ593" s="2"/>
      <c r="AK593" s="2"/>
      <c r="AL593" s="2"/>
      <c r="AM593" s="2"/>
      <c r="AN593" s="2"/>
    </row>
    <row r="594" spans="1:40" x14ac:dyDescent="0.25">
      <c r="A594" s="16"/>
      <c r="B594" s="27"/>
      <c r="C594" s="9"/>
      <c r="D594" s="6"/>
      <c r="E594" s="1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2"/>
      <c r="AJ594" s="2"/>
      <c r="AK594" s="2"/>
      <c r="AL594" s="2"/>
      <c r="AM594" s="2"/>
      <c r="AN594" s="2"/>
    </row>
    <row r="595" spans="1:40" x14ac:dyDescent="0.25">
      <c r="A595" s="16"/>
      <c r="B595" s="27"/>
      <c r="C595" s="9"/>
      <c r="D595" s="6"/>
      <c r="E595" s="1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2"/>
      <c r="AJ595" s="2"/>
      <c r="AK595" s="2"/>
      <c r="AL595" s="2"/>
      <c r="AM595" s="2"/>
      <c r="AN595" s="2"/>
    </row>
    <row r="596" spans="1:40" x14ac:dyDescent="0.25">
      <c r="A596" s="16"/>
      <c r="B596" s="27"/>
      <c r="C596" s="9"/>
      <c r="D596" s="6"/>
      <c r="E596" s="1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2"/>
      <c r="AJ596" s="2"/>
      <c r="AK596" s="2"/>
      <c r="AL596" s="2"/>
      <c r="AM596" s="2"/>
      <c r="AN596" s="2"/>
    </row>
    <row r="597" spans="1:40" x14ac:dyDescent="0.25">
      <c r="A597" s="16"/>
      <c r="B597" s="27"/>
      <c r="C597" s="9"/>
      <c r="D597" s="6"/>
      <c r="E597" s="1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2"/>
      <c r="AJ597" s="2"/>
      <c r="AK597" s="2"/>
      <c r="AL597" s="2"/>
      <c r="AM597" s="2"/>
      <c r="AN597" s="2"/>
    </row>
    <row r="598" spans="1:40" x14ac:dyDescent="0.25">
      <c r="A598" s="16"/>
      <c r="B598" s="27"/>
      <c r="C598" s="9"/>
      <c r="D598" s="6"/>
      <c r="E598" s="1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2"/>
      <c r="AJ598" s="2"/>
      <c r="AK598" s="2"/>
      <c r="AL598" s="2"/>
      <c r="AM598" s="2"/>
      <c r="AN598" s="2"/>
    </row>
    <row r="599" spans="1:40" x14ac:dyDescent="0.25">
      <c r="A599" s="16"/>
      <c r="B599" s="27"/>
      <c r="C599" s="9"/>
      <c r="D599" s="6"/>
      <c r="E599" s="1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2"/>
      <c r="AJ599" s="2"/>
      <c r="AK599" s="2"/>
      <c r="AL599" s="2"/>
      <c r="AM599" s="2"/>
      <c r="AN599" s="2"/>
    </row>
    <row r="600" spans="1:40" x14ac:dyDescent="0.25">
      <c r="A600" s="16"/>
      <c r="B600" s="27"/>
      <c r="C600" s="9"/>
      <c r="D600" s="6"/>
      <c r="E600" s="1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2"/>
      <c r="AJ600" s="2"/>
      <c r="AK600" s="2"/>
      <c r="AL600" s="2"/>
      <c r="AM600" s="2"/>
      <c r="AN600" s="2"/>
    </row>
    <row r="601" spans="1:40" x14ac:dyDescent="0.25">
      <c r="A601" s="16"/>
      <c r="B601" s="27"/>
      <c r="C601" s="9"/>
      <c r="D601" s="6"/>
      <c r="E601" s="1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2"/>
      <c r="AJ601" s="2"/>
      <c r="AK601" s="2"/>
      <c r="AL601" s="2"/>
      <c r="AM601" s="2"/>
      <c r="AN601" s="2"/>
    </row>
    <row r="602" spans="1:40" x14ac:dyDescent="0.25">
      <c r="A602" s="16"/>
      <c r="B602" s="27"/>
      <c r="C602" s="9"/>
      <c r="D602" s="6"/>
      <c r="E602" s="1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2"/>
      <c r="AJ602" s="2"/>
      <c r="AK602" s="2"/>
      <c r="AL602" s="2"/>
      <c r="AM602" s="2"/>
      <c r="AN602" s="2"/>
    </row>
    <row r="603" spans="1:40" x14ac:dyDescent="0.25">
      <c r="A603" s="16"/>
      <c r="B603" s="27"/>
      <c r="C603" s="9"/>
      <c r="D603" s="6"/>
      <c r="E603" s="1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2"/>
      <c r="AJ603" s="2"/>
      <c r="AK603" s="2"/>
      <c r="AL603" s="2"/>
      <c r="AM603" s="2"/>
      <c r="AN603" s="2"/>
    </row>
    <row r="604" spans="1:40" x14ac:dyDescent="0.25">
      <c r="A604" s="16"/>
      <c r="B604" s="27"/>
      <c r="C604" s="9"/>
      <c r="D604" s="6"/>
      <c r="E604" s="1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2"/>
      <c r="AJ604" s="2"/>
      <c r="AK604" s="2"/>
      <c r="AL604" s="2"/>
      <c r="AM604" s="2"/>
      <c r="AN604" s="2"/>
    </row>
    <row r="605" spans="1:40" x14ac:dyDescent="0.25">
      <c r="A605" s="16"/>
      <c r="B605" s="27"/>
      <c r="C605" s="9"/>
      <c r="D605" s="6"/>
      <c r="E605" s="1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2"/>
      <c r="AJ605" s="2"/>
      <c r="AK605" s="2"/>
      <c r="AL605" s="2"/>
      <c r="AM605" s="2"/>
      <c r="AN605" s="2"/>
    </row>
    <row r="606" spans="1:40" x14ac:dyDescent="0.25">
      <c r="A606" s="16"/>
      <c r="B606" s="27"/>
      <c r="C606" s="9"/>
      <c r="D606" s="6"/>
      <c r="E606" s="1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2"/>
      <c r="AJ606" s="2"/>
      <c r="AK606" s="2"/>
      <c r="AL606" s="2"/>
      <c r="AM606" s="2"/>
      <c r="AN606" s="2"/>
    </row>
    <row r="607" spans="1:40" x14ac:dyDescent="0.25">
      <c r="A607" s="16"/>
      <c r="B607" s="27"/>
      <c r="C607" s="9"/>
      <c r="D607" s="6"/>
      <c r="E607" s="1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2"/>
      <c r="AJ607" s="2"/>
      <c r="AK607" s="2"/>
      <c r="AL607" s="2"/>
      <c r="AM607" s="2"/>
      <c r="AN607" s="2"/>
    </row>
    <row r="608" spans="1:40" x14ac:dyDescent="0.25">
      <c r="A608" s="16"/>
      <c r="B608" s="27"/>
      <c r="C608" s="9"/>
      <c r="D608" s="6"/>
      <c r="E608" s="1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2"/>
      <c r="AJ608" s="2"/>
      <c r="AK608" s="2"/>
      <c r="AL608" s="2"/>
      <c r="AM608" s="2"/>
      <c r="AN608" s="2"/>
    </row>
    <row r="609" spans="1:40" x14ac:dyDescent="0.25">
      <c r="A609" s="16"/>
      <c r="B609" s="27"/>
      <c r="C609" s="9"/>
      <c r="D609" s="6"/>
      <c r="E609" s="1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2"/>
      <c r="AJ609" s="2"/>
      <c r="AK609" s="2"/>
      <c r="AL609" s="2"/>
      <c r="AM609" s="2"/>
      <c r="AN609" s="2"/>
    </row>
    <row r="610" spans="1:40" x14ac:dyDescent="0.25">
      <c r="A610" s="16"/>
      <c r="B610" s="27"/>
      <c r="C610" s="9"/>
      <c r="D610" s="6"/>
      <c r="E610" s="1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2"/>
      <c r="AJ610" s="2"/>
      <c r="AK610" s="2"/>
      <c r="AL610" s="2"/>
      <c r="AM610" s="2"/>
      <c r="AN610" s="2"/>
    </row>
    <row r="611" spans="1:40" x14ac:dyDescent="0.25">
      <c r="A611" s="16"/>
      <c r="B611" s="27"/>
      <c r="C611" s="9"/>
      <c r="D611" s="6"/>
      <c r="E611" s="1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2"/>
      <c r="AJ611" s="2"/>
      <c r="AK611" s="2"/>
      <c r="AL611" s="2"/>
      <c r="AM611" s="2"/>
      <c r="AN611" s="2"/>
    </row>
    <row r="612" spans="1:40" x14ac:dyDescent="0.25">
      <c r="A612" s="16"/>
      <c r="B612" s="27"/>
      <c r="C612" s="9"/>
      <c r="D612" s="6"/>
      <c r="E612" s="1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2"/>
      <c r="AJ612" s="2"/>
      <c r="AK612" s="2"/>
      <c r="AL612" s="2"/>
      <c r="AM612" s="2"/>
      <c r="AN612" s="2"/>
    </row>
    <row r="613" spans="1:40" x14ac:dyDescent="0.25">
      <c r="A613" s="16"/>
      <c r="B613" s="27"/>
      <c r="C613" s="9"/>
      <c r="D613" s="6"/>
      <c r="E613" s="1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2"/>
      <c r="AJ613" s="2"/>
      <c r="AK613" s="2"/>
      <c r="AL613" s="2"/>
      <c r="AM613" s="2"/>
      <c r="AN613" s="2"/>
    </row>
    <row r="614" spans="1:40" x14ac:dyDescent="0.25">
      <c r="A614" s="16"/>
      <c r="B614" s="27"/>
      <c r="C614" s="9"/>
      <c r="D614" s="6"/>
      <c r="E614" s="1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2"/>
      <c r="AJ614" s="2"/>
      <c r="AK614" s="2"/>
      <c r="AL614" s="2"/>
      <c r="AM614" s="2"/>
      <c r="AN614" s="2"/>
    </row>
    <row r="615" spans="1:40" x14ac:dyDescent="0.25">
      <c r="A615" s="16"/>
      <c r="B615" s="27"/>
      <c r="C615" s="9"/>
      <c r="D615" s="6"/>
      <c r="E615" s="1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2"/>
      <c r="AJ615" s="2"/>
      <c r="AK615" s="2"/>
      <c r="AL615" s="2"/>
      <c r="AM615" s="2"/>
      <c r="AN615" s="2"/>
    </row>
    <row r="616" spans="1:40" x14ac:dyDescent="0.25">
      <c r="A616" s="16"/>
      <c r="B616" s="27"/>
      <c r="C616" s="9"/>
      <c r="D616" s="6"/>
      <c r="E616" s="1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2"/>
      <c r="AJ616" s="2"/>
      <c r="AK616" s="2"/>
      <c r="AL616" s="2"/>
      <c r="AM616" s="2"/>
      <c r="AN616" s="2"/>
    </row>
    <row r="617" spans="1:40" x14ac:dyDescent="0.25">
      <c r="A617" s="16"/>
      <c r="B617" s="27"/>
      <c r="C617" s="9"/>
      <c r="D617" s="6"/>
      <c r="E617" s="1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2"/>
      <c r="AJ617" s="2"/>
      <c r="AK617" s="2"/>
      <c r="AL617" s="2"/>
      <c r="AM617" s="2"/>
      <c r="AN617" s="2"/>
    </row>
    <row r="618" spans="1:40" x14ac:dyDescent="0.25">
      <c r="A618" s="16"/>
      <c r="B618" s="27"/>
      <c r="C618" s="9"/>
      <c r="D618" s="6"/>
      <c r="E618" s="1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2"/>
      <c r="AJ618" s="2"/>
      <c r="AK618" s="2"/>
      <c r="AL618" s="2"/>
      <c r="AM618" s="2"/>
      <c r="AN618" s="2"/>
    </row>
    <row r="619" spans="1:40" x14ac:dyDescent="0.25">
      <c r="A619" s="16"/>
      <c r="B619" s="27"/>
      <c r="C619" s="9"/>
      <c r="D619" s="6"/>
      <c r="E619" s="1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2"/>
      <c r="AJ619" s="2"/>
      <c r="AK619" s="2"/>
      <c r="AL619" s="2"/>
      <c r="AM619" s="2"/>
      <c r="AN619" s="2"/>
    </row>
    <row r="620" spans="1:40" x14ac:dyDescent="0.25">
      <c r="A620" s="16"/>
      <c r="B620" s="27"/>
      <c r="C620" s="9"/>
      <c r="D620" s="6"/>
      <c r="E620" s="1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2"/>
      <c r="AJ620" s="2"/>
      <c r="AK620" s="2"/>
      <c r="AL620" s="2"/>
      <c r="AM620" s="2"/>
      <c r="AN620" s="2"/>
    </row>
    <row r="621" spans="1:40" x14ac:dyDescent="0.25">
      <c r="A621" s="16"/>
      <c r="B621" s="27"/>
      <c r="C621" s="9"/>
      <c r="D621" s="6"/>
      <c r="E621" s="1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2"/>
      <c r="AJ621" s="2"/>
      <c r="AK621" s="2"/>
      <c r="AL621" s="2"/>
      <c r="AM621" s="2"/>
      <c r="AN621" s="2"/>
    </row>
    <row r="622" spans="1:40" x14ac:dyDescent="0.25">
      <c r="A622" s="16"/>
      <c r="B622" s="27"/>
      <c r="C622" s="9"/>
      <c r="D622" s="6"/>
      <c r="E622" s="1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2"/>
      <c r="AJ622" s="2"/>
      <c r="AK622" s="2"/>
      <c r="AL622" s="2"/>
      <c r="AM622" s="2"/>
      <c r="AN622" s="2"/>
    </row>
    <row r="623" spans="1:40" x14ac:dyDescent="0.25">
      <c r="A623" s="16"/>
      <c r="B623" s="27"/>
      <c r="C623" s="9"/>
      <c r="D623" s="6"/>
      <c r="E623" s="1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2"/>
      <c r="AJ623" s="2"/>
      <c r="AK623" s="2"/>
      <c r="AL623" s="2"/>
      <c r="AM623" s="2"/>
      <c r="AN623" s="2"/>
    </row>
    <row r="624" spans="1:40" x14ac:dyDescent="0.25">
      <c r="A624" s="16"/>
      <c r="B624" s="27"/>
      <c r="C624" s="9"/>
      <c r="D624" s="6"/>
      <c r="E624" s="1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2"/>
      <c r="AJ624" s="2"/>
      <c r="AK624" s="2"/>
      <c r="AL624" s="2"/>
      <c r="AM624" s="2"/>
      <c r="AN624" s="2"/>
    </row>
    <row r="625" spans="1:40" x14ac:dyDescent="0.25">
      <c r="A625" s="16"/>
      <c r="B625" s="27"/>
      <c r="C625" s="9"/>
      <c r="D625" s="6"/>
      <c r="E625" s="1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2"/>
      <c r="AJ625" s="2"/>
      <c r="AK625" s="2"/>
      <c r="AL625" s="2"/>
      <c r="AM625" s="2"/>
      <c r="AN625" s="2"/>
    </row>
    <row r="626" spans="1:40" x14ac:dyDescent="0.25">
      <c r="A626" s="16"/>
      <c r="B626" s="27"/>
      <c r="C626" s="9"/>
      <c r="D626" s="6"/>
      <c r="E626" s="1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2"/>
      <c r="AJ626" s="2"/>
      <c r="AK626" s="2"/>
      <c r="AL626" s="2"/>
      <c r="AM626" s="2"/>
      <c r="AN626" s="2"/>
    </row>
    <row r="627" spans="1:40" x14ac:dyDescent="0.25">
      <c r="A627" s="16"/>
      <c r="B627" s="27"/>
      <c r="C627" s="9"/>
      <c r="D627" s="6"/>
      <c r="E627" s="1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2"/>
      <c r="AJ627" s="2"/>
      <c r="AK627" s="2"/>
      <c r="AL627" s="2"/>
      <c r="AM627" s="2"/>
      <c r="AN627" s="2"/>
    </row>
    <row r="628" spans="1:40" x14ac:dyDescent="0.25">
      <c r="A628" s="16"/>
      <c r="B628" s="27"/>
      <c r="C628" s="9"/>
      <c r="D628" s="6"/>
      <c r="E628" s="1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2"/>
      <c r="AJ628" s="2"/>
      <c r="AK628" s="2"/>
      <c r="AL628" s="2"/>
      <c r="AM628" s="2"/>
      <c r="AN628" s="2"/>
    </row>
    <row r="629" spans="1:40" x14ac:dyDescent="0.25">
      <c r="A629" s="16"/>
      <c r="B629" s="27"/>
      <c r="C629" s="9"/>
      <c r="D629" s="6"/>
      <c r="E629" s="1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2"/>
      <c r="AJ629" s="2"/>
      <c r="AK629" s="2"/>
      <c r="AL629" s="2"/>
      <c r="AM629" s="2"/>
      <c r="AN629" s="2"/>
    </row>
    <row r="630" spans="1:40" x14ac:dyDescent="0.25">
      <c r="A630" s="16"/>
      <c r="B630" s="27"/>
      <c r="C630" s="9"/>
      <c r="D630" s="6"/>
      <c r="E630" s="1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2"/>
      <c r="AJ630" s="2"/>
      <c r="AK630" s="2"/>
      <c r="AL630" s="2"/>
      <c r="AM630" s="2"/>
      <c r="AN630" s="2"/>
    </row>
    <row r="631" spans="1:40" x14ac:dyDescent="0.25">
      <c r="A631" s="16"/>
      <c r="B631" s="27"/>
      <c r="C631" s="9"/>
      <c r="D631" s="6"/>
      <c r="E631" s="1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2"/>
      <c r="AJ631" s="2"/>
      <c r="AK631" s="2"/>
      <c r="AL631" s="2"/>
      <c r="AM631" s="2"/>
      <c r="AN631" s="2"/>
    </row>
    <row r="632" spans="1:40" x14ac:dyDescent="0.25">
      <c r="A632" s="16"/>
      <c r="B632" s="27"/>
      <c r="C632" s="9"/>
      <c r="D632" s="6"/>
      <c r="E632" s="1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2"/>
      <c r="AJ632" s="2"/>
      <c r="AK632" s="2"/>
      <c r="AL632" s="2"/>
      <c r="AM632" s="2"/>
      <c r="AN632" s="2"/>
    </row>
    <row r="633" spans="1:40" x14ac:dyDescent="0.25">
      <c r="A633" s="16"/>
      <c r="B633" s="27"/>
      <c r="C633" s="9"/>
      <c r="D633" s="6"/>
      <c r="E633" s="1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2"/>
      <c r="AJ633" s="2"/>
      <c r="AK633" s="2"/>
      <c r="AL633" s="2"/>
      <c r="AM633" s="2"/>
      <c r="AN633" s="2"/>
    </row>
    <row r="634" spans="1:40" x14ac:dyDescent="0.25">
      <c r="A634" s="16"/>
      <c r="B634" s="27"/>
      <c r="C634" s="9"/>
      <c r="D634" s="6"/>
      <c r="E634" s="1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2"/>
      <c r="AJ634" s="2"/>
      <c r="AK634" s="2"/>
      <c r="AL634" s="2"/>
      <c r="AM634" s="2"/>
      <c r="AN634" s="2"/>
    </row>
    <row r="635" spans="1:40" x14ac:dyDescent="0.25">
      <c r="A635" s="16"/>
      <c r="B635" s="27"/>
      <c r="C635" s="9"/>
      <c r="D635" s="6"/>
      <c r="E635" s="1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2"/>
      <c r="AJ635" s="2"/>
      <c r="AK635" s="2"/>
      <c r="AL635" s="2"/>
      <c r="AM635" s="2"/>
      <c r="AN635" s="2"/>
    </row>
    <row r="636" spans="1:40" x14ac:dyDescent="0.25">
      <c r="A636" s="16"/>
      <c r="B636" s="27"/>
      <c r="C636" s="9"/>
      <c r="D636" s="6"/>
      <c r="E636" s="1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2"/>
      <c r="AJ636" s="2"/>
      <c r="AK636" s="2"/>
      <c r="AL636" s="2"/>
      <c r="AM636" s="2"/>
      <c r="AN636" s="2"/>
    </row>
    <row r="637" spans="1:40" x14ac:dyDescent="0.25">
      <c r="A637" s="16"/>
      <c r="B637" s="27"/>
      <c r="C637" s="9"/>
      <c r="D637" s="6"/>
      <c r="E637" s="1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2"/>
      <c r="AJ637" s="2"/>
      <c r="AK637" s="2"/>
      <c r="AL637" s="2"/>
      <c r="AM637" s="2"/>
      <c r="AN637" s="2"/>
    </row>
    <row r="638" spans="1:40" x14ac:dyDescent="0.25">
      <c r="A638" s="16"/>
      <c r="B638" s="27"/>
      <c r="C638" s="9"/>
      <c r="D638" s="6"/>
      <c r="E638" s="1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2"/>
      <c r="AJ638" s="2"/>
      <c r="AK638" s="2"/>
      <c r="AL638" s="2"/>
      <c r="AM638" s="2"/>
      <c r="AN638" s="2"/>
    </row>
    <row r="639" spans="1:40" x14ac:dyDescent="0.25">
      <c r="A639" s="16"/>
      <c r="B639" s="27"/>
      <c r="C639" s="9"/>
      <c r="D639" s="6"/>
      <c r="E639" s="1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2"/>
      <c r="AJ639" s="2"/>
      <c r="AK639" s="2"/>
      <c r="AL639" s="2"/>
      <c r="AM639" s="2"/>
      <c r="AN639" s="2"/>
    </row>
    <row r="640" spans="1:40" x14ac:dyDescent="0.25">
      <c r="A640" s="16"/>
      <c r="B640" s="27"/>
      <c r="C640" s="9"/>
      <c r="D640" s="6"/>
      <c r="E640" s="1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2"/>
      <c r="AJ640" s="2"/>
      <c r="AK640" s="2"/>
      <c r="AL640" s="2"/>
      <c r="AM640" s="2"/>
      <c r="AN640" s="2"/>
    </row>
    <row r="641" spans="1:40" x14ac:dyDescent="0.25">
      <c r="A641" s="16"/>
      <c r="B641" s="27"/>
      <c r="C641" s="9"/>
      <c r="D641" s="6"/>
      <c r="E641" s="1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2"/>
      <c r="AJ641" s="2"/>
      <c r="AK641" s="2"/>
      <c r="AL641" s="2"/>
      <c r="AM641" s="2"/>
      <c r="AN641" s="2"/>
    </row>
    <row r="642" spans="1:40" x14ac:dyDescent="0.25">
      <c r="A642" s="16"/>
      <c r="B642" s="27"/>
      <c r="C642" s="9"/>
      <c r="D642" s="6"/>
      <c r="E642" s="1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2"/>
      <c r="AJ642" s="2"/>
      <c r="AK642" s="2"/>
      <c r="AL642" s="2"/>
      <c r="AM642" s="2"/>
      <c r="AN642" s="2"/>
    </row>
    <row r="643" spans="1:40" x14ac:dyDescent="0.25">
      <c r="A643" s="16"/>
      <c r="B643" s="27"/>
      <c r="C643" s="9"/>
      <c r="D643" s="6"/>
      <c r="E643" s="1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2"/>
      <c r="AJ643" s="2"/>
      <c r="AK643" s="2"/>
      <c r="AL643" s="2"/>
      <c r="AM643" s="2"/>
      <c r="AN643" s="2"/>
    </row>
    <row r="644" spans="1:40" x14ac:dyDescent="0.25">
      <c r="A644" s="16"/>
      <c r="B644" s="27"/>
      <c r="C644" s="9"/>
      <c r="D644" s="6"/>
      <c r="E644" s="1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2"/>
      <c r="AJ644" s="2"/>
      <c r="AK644" s="2"/>
      <c r="AL644" s="2"/>
      <c r="AM644" s="2"/>
      <c r="AN644" s="2"/>
    </row>
    <row r="645" spans="1:40" x14ac:dyDescent="0.25">
      <c r="A645" s="16"/>
      <c r="B645" s="27"/>
      <c r="C645" s="9"/>
      <c r="D645" s="6"/>
      <c r="E645" s="1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2"/>
      <c r="AJ645" s="2"/>
      <c r="AK645" s="2"/>
      <c r="AL645" s="2"/>
      <c r="AM645" s="2"/>
      <c r="AN645" s="2"/>
    </row>
    <row r="646" spans="1:40" x14ac:dyDescent="0.25">
      <c r="A646" s="16"/>
      <c r="B646" s="27"/>
      <c r="C646" s="9"/>
      <c r="D646" s="6"/>
      <c r="E646" s="1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2"/>
      <c r="AJ646" s="2"/>
      <c r="AK646" s="2"/>
      <c r="AL646" s="2"/>
      <c r="AM646" s="2"/>
      <c r="AN646" s="2"/>
    </row>
    <row r="647" spans="1:40" x14ac:dyDescent="0.25">
      <c r="A647" s="16"/>
      <c r="B647" s="27"/>
      <c r="C647" s="9"/>
      <c r="D647" s="6"/>
      <c r="E647" s="1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2"/>
      <c r="AJ647" s="2"/>
      <c r="AK647" s="2"/>
      <c r="AL647" s="2"/>
      <c r="AM647" s="2"/>
      <c r="AN647" s="2"/>
    </row>
    <row r="648" spans="1:40" x14ac:dyDescent="0.25">
      <c r="A648" s="16"/>
      <c r="B648" s="27"/>
      <c r="C648" s="9"/>
      <c r="D648" s="6"/>
      <c r="E648" s="1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2"/>
      <c r="AJ648" s="2"/>
      <c r="AK648" s="2"/>
      <c r="AL648" s="2"/>
      <c r="AM648" s="2"/>
      <c r="AN648" s="2"/>
    </row>
    <row r="649" spans="1:40" x14ac:dyDescent="0.25">
      <c r="A649" s="16"/>
      <c r="B649" s="27"/>
      <c r="C649" s="9"/>
      <c r="D649" s="6"/>
      <c r="E649" s="1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2"/>
      <c r="AJ649" s="2"/>
      <c r="AK649" s="2"/>
      <c r="AL649" s="2"/>
      <c r="AM649" s="2"/>
      <c r="AN649" s="2"/>
    </row>
    <row r="650" spans="1:40" x14ac:dyDescent="0.25">
      <c r="A650" s="16"/>
      <c r="B650" s="27"/>
      <c r="C650" s="9"/>
      <c r="D650" s="6"/>
      <c r="E650" s="1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2"/>
      <c r="AJ650" s="2"/>
      <c r="AK650" s="2"/>
      <c r="AL650" s="2"/>
      <c r="AM650" s="2"/>
      <c r="AN650" s="2"/>
    </row>
    <row r="651" spans="1:40" x14ac:dyDescent="0.25">
      <c r="A651" s="16"/>
      <c r="B651" s="27"/>
      <c r="C651" s="9"/>
      <c r="D651" s="6"/>
      <c r="E651" s="1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2"/>
      <c r="AJ651" s="2"/>
      <c r="AK651" s="2"/>
      <c r="AL651" s="2"/>
      <c r="AM651" s="2"/>
      <c r="AN651" s="2"/>
    </row>
    <row r="652" spans="1:40" x14ac:dyDescent="0.25">
      <c r="A652" s="16"/>
      <c r="B652" s="27"/>
      <c r="C652" s="9"/>
      <c r="D652" s="6"/>
      <c r="E652" s="1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2"/>
      <c r="AJ652" s="2"/>
      <c r="AK652" s="2"/>
      <c r="AL652" s="2"/>
      <c r="AM652" s="2"/>
      <c r="AN652" s="2"/>
    </row>
    <row r="653" spans="1:40" x14ac:dyDescent="0.25">
      <c r="A653" s="16"/>
      <c r="B653" s="27"/>
      <c r="C653" s="9"/>
      <c r="D653" s="6"/>
      <c r="E653" s="1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2"/>
      <c r="AJ653" s="2"/>
      <c r="AK653" s="2"/>
      <c r="AL653" s="2"/>
      <c r="AM653" s="2"/>
      <c r="AN653" s="2"/>
    </row>
    <row r="654" spans="1:40" x14ac:dyDescent="0.25">
      <c r="A654" s="16"/>
      <c r="B654" s="27"/>
      <c r="C654" s="9"/>
      <c r="D654" s="6"/>
      <c r="E654" s="1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2"/>
      <c r="AJ654" s="2"/>
      <c r="AK654" s="2"/>
      <c r="AL654" s="2"/>
      <c r="AM654" s="2"/>
      <c r="AN654" s="2"/>
    </row>
    <row r="655" spans="1:40" x14ac:dyDescent="0.25">
      <c r="A655" s="16"/>
      <c r="B655" s="27"/>
      <c r="C655" s="9"/>
      <c r="D655" s="6"/>
      <c r="E655" s="1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2"/>
      <c r="AJ655" s="2"/>
      <c r="AK655" s="2"/>
      <c r="AL655" s="2"/>
      <c r="AM655" s="2"/>
      <c r="AN655" s="2"/>
    </row>
    <row r="656" spans="1:40" x14ac:dyDescent="0.25">
      <c r="A656" s="16"/>
      <c r="B656" s="27"/>
      <c r="C656" s="9"/>
      <c r="D656" s="6"/>
      <c r="E656" s="1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2"/>
      <c r="AJ656" s="2"/>
      <c r="AK656" s="2"/>
      <c r="AL656" s="2"/>
      <c r="AM656" s="2"/>
      <c r="AN656" s="2"/>
    </row>
    <row r="657" spans="1:40" x14ac:dyDescent="0.25">
      <c r="A657" s="16"/>
      <c r="B657" s="27"/>
      <c r="C657" s="9"/>
      <c r="D657" s="6"/>
      <c r="E657" s="1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2"/>
      <c r="AJ657" s="2"/>
      <c r="AK657" s="2"/>
      <c r="AL657" s="2"/>
      <c r="AM657" s="2"/>
      <c r="AN657" s="2"/>
    </row>
    <row r="658" spans="1:40" x14ac:dyDescent="0.25">
      <c r="A658" s="16"/>
      <c r="B658" s="27"/>
      <c r="C658" s="9"/>
      <c r="D658" s="6"/>
      <c r="E658" s="1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2"/>
      <c r="AJ658" s="2"/>
      <c r="AK658" s="2"/>
      <c r="AL658" s="2"/>
      <c r="AM658" s="2"/>
      <c r="AN658" s="2"/>
    </row>
    <row r="659" spans="1:40" x14ac:dyDescent="0.25">
      <c r="A659" s="16"/>
      <c r="B659" s="27"/>
      <c r="C659" s="9"/>
      <c r="D659" s="6"/>
      <c r="E659" s="1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2"/>
      <c r="AJ659" s="2"/>
      <c r="AK659" s="2"/>
      <c r="AL659" s="2"/>
      <c r="AM659" s="2"/>
      <c r="AN659" s="2"/>
    </row>
    <row r="660" spans="1:40" x14ac:dyDescent="0.25">
      <c r="A660" s="16"/>
      <c r="B660" s="27"/>
      <c r="C660" s="9"/>
      <c r="D660" s="6"/>
      <c r="E660" s="1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2"/>
      <c r="AJ660" s="2"/>
      <c r="AK660" s="2"/>
      <c r="AL660" s="2"/>
      <c r="AM660" s="2"/>
      <c r="AN660" s="2"/>
    </row>
    <row r="661" spans="1:40" x14ac:dyDescent="0.25">
      <c r="A661" s="16"/>
      <c r="B661" s="27"/>
      <c r="C661" s="9"/>
      <c r="D661" s="6"/>
      <c r="E661" s="1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2"/>
      <c r="AJ661" s="2"/>
      <c r="AK661" s="2"/>
      <c r="AL661" s="2"/>
      <c r="AM661" s="2"/>
      <c r="AN661" s="2"/>
    </row>
    <row r="662" spans="1:40" x14ac:dyDescent="0.25">
      <c r="A662" s="16"/>
      <c r="B662" s="27"/>
      <c r="C662" s="9"/>
      <c r="D662" s="6"/>
      <c r="E662" s="1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2"/>
      <c r="AJ662" s="2"/>
      <c r="AK662" s="2"/>
      <c r="AL662" s="2"/>
      <c r="AM662" s="2"/>
      <c r="AN662" s="2"/>
    </row>
    <row r="663" spans="1:40" x14ac:dyDescent="0.25">
      <c r="A663" s="16"/>
      <c r="B663" s="27"/>
      <c r="C663" s="9"/>
      <c r="D663" s="6"/>
      <c r="E663" s="1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2"/>
      <c r="AJ663" s="2"/>
      <c r="AK663" s="2"/>
      <c r="AL663" s="2"/>
      <c r="AM663" s="2"/>
      <c r="AN663" s="2"/>
    </row>
    <row r="664" spans="1:40" x14ac:dyDescent="0.25">
      <c r="A664" s="16"/>
      <c r="B664" s="27"/>
      <c r="C664" s="9"/>
      <c r="D664" s="6"/>
      <c r="E664" s="1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2"/>
      <c r="AJ664" s="2"/>
      <c r="AK664" s="2"/>
      <c r="AL664" s="2"/>
      <c r="AM664" s="2"/>
      <c r="AN664" s="2"/>
    </row>
    <row r="665" spans="1:40" x14ac:dyDescent="0.25">
      <c r="A665" s="16"/>
      <c r="B665" s="27"/>
      <c r="C665" s="9"/>
      <c r="D665" s="6"/>
      <c r="E665" s="1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2"/>
      <c r="AJ665" s="2"/>
      <c r="AK665" s="2"/>
      <c r="AL665" s="2"/>
      <c r="AM665" s="2"/>
      <c r="AN665" s="2"/>
    </row>
    <row r="666" spans="1:40" x14ac:dyDescent="0.25">
      <c r="A666" s="16"/>
      <c r="B666" s="27"/>
      <c r="C666" s="9"/>
      <c r="D666" s="6"/>
      <c r="E666" s="1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2"/>
      <c r="AJ666" s="2"/>
      <c r="AK666" s="2"/>
      <c r="AL666" s="2"/>
      <c r="AM666" s="2"/>
      <c r="AN666" s="2"/>
    </row>
    <row r="667" spans="1:40" x14ac:dyDescent="0.25">
      <c r="A667" s="16"/>
      <c r="B667" s="27"/>
      <c r="C667" s="9"/>
      <c r="D667" s="6"/>
      <c r="E667" s="1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2"/>
      <c r="AJ667" s="2"/>
      <c r="AK667" s="2"/>
      <c r="AL667" s="2"/>
      <c r="AM667" s="2"/>
      <c r="AN667" s="2"/>
    </row>
    <row r="668" spans="1:40" x14ac:dyDescent="0.25">
      <c r="A668" s="16"/>
      <c r="B668" s="27"/>
      <c r="C668" s="9"/>
      <c r="D668" s="6"/>
      <c r="E668" s="1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2"/>
      <c r="AJ668" s="2"/>
      <c r="AK668" s="2"/>
      <c r="AL668" s="2"/>
      <c r="AM668" s="2"/>
      <c r="AN668" s="2"/>
    </row>
    <row r="669" spans="1:40" x14ac:dyDescent="0.25">
      <c r="A669" s="16"/>
      <c r="B669" s="27"/>
      <c r="C669" s="9"/>
      <c r="D669" s="6"/>
      <c r="E669" s="1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2"/>
      <c r="AJ669" s="2"/>
      <c r="AK669" s="2"/>
      <c r="AL669" s="2"/>
      <c r="AM669" s="2"/>
      <c r="AN669" s="2"/>
    </row>
    <row r="670" spans="1:40" x14ac:dyDescent="0.25">
      <c r="A670" s="16"/>
      <c r="B670" s="27"/>
      <c r="C670" s="9"/>
      <c r="D670" s="6"/>
      <c r="E670" s="1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2"/>
      <c r="AJ670" s="2"/>
      <c r="AK670" s="2"/>
      <c r="AL670" s="2"/>
      <c r="AM670" s="2"/>
      <c r="AN670" s="2"/>
    </row>
    <row r="671" spans="1:40" x14ac:dyDescent="0.25">
      <c r="A671" s="16"/>
      <c r="B671" s="27"/>
      <c r="C671" s="9"/>
      <c r="D671" s="6"/>
      <c r="E671" s="1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2"/>
      <c r="AJ671" s="2"/>
      <c r="AK671" s="2"/>
      <c r="AL671" s="2"/>
      <c r="AM671" s="2"/>
      <c r="AN671" s="2"/>
    </row>
    <row r="672" spans="1:40" x14ac:dyDescent="0.25">
      <c r="A672" s="16"/>
      <c r="B672" s="27"/>
      <c r="C672" s="9"/>
      <c r="D672" s="6"/>
      <c r="E672" s="1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2"/>
      <c r="AJ672" s="2"/>
      <c r="AK672" s="2"/>
      <c r="AL672" s="2"/>
      <c r="AM672" s="2"/>
      <c r="AN672" s="2"/>
    </row>
    <row r="673" spans="1:40" x14ac:dyDescent="0.25">
      <c r="A673" s="16"/>
      <c r="B673" s="27"/>
      <c r="C673" s="9"/>
      <c r="D673" s="6"/>
      <c r="E673" s="1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2"/>
      <c r="AJ673" s="2"/>
      <c r="AK673" s="2"/>
      <c r="AL673" s="2"/>
      <c r="AM673" s="2"/>
      <c r="AN673" s="2"/>
    </row>
    <row r="674" spans="1:40" x14ac:dyDescent="0.25">
      <c r="A674" s="16"/>
      <c r="B674" s="27"/>
      <c r="C674" s="9"/>
      <c r="D674" s="6"/>
      <c r="E674" s="1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2"/>
      <c r="AJ674" s="2"/>
      <c r="AK674" s="2"/>
      <c r="AL674" s="2"/>
      <c r="AM674" s="2"/>
      <c r="AN674" s="2"/>
    </row>
    <row r="675" spans="1:40" x14ac:dyDescent="0.25">
      <c r="A675" s="16"/>
      <c r="B675" s="27"/>
      <c r="C675" s="9"/>
      <c r="D675" s="6"/>
      <c r="E675" s="1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2"/>
      <c r="AJ675" s="2"/>
      <c r="AK675" s="2"/>
      <c r="AL675" s="2"/>
      <c r="AM675" s="2"/>
      <c r="AN675" s="2"/>
    </row>
    <row r="676" spans="1:40" x14ac:dyDescent="0.25">
      <c r="A676" s="16"/>
      <c r="B676" s="27"/>
      <c r="C676" s="9"/>
      <c r="D676" s="6"/>
      <c r="E676" s="1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2"/>
      <c r="AJ676" s="2"/>
      <c r="AK676" s="2"/>
      <c r="AL676" s="2"/>
      <c r="AM676" s="2"/>
      <c r="AN676" s="2"/>
    </row>
    <row r="677" spans="1:40" x14ac:dyDescent="0.25">
      <c r="A677" s="16"/>
      <c r="B677" s="27"/>
      <c r="C677" s="9"/>
      <c r="D677" s="6"/>
      <c r="E677" s="1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2"/>
      <c r="AJ677" s="2"/>
      <c r="AK677" s="2"/>
      <c r="AL677" s="2"/>
      <c r="AM677" s="2"/>
      <c r="AN677" s="2"/>
    </row>
    <row r="678" spans="1:40" x14ac:dyDescent="0.25">
      <c r="A678" s="16"/>
      <c r="B678" s="27"/>
      <c r="C678" s="9"/>
      <c r="D678" s="6"/>
      <c r="E678" s="1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2"/>
      <c r="AJ678" s="2"/>
      <c r="AK678" s="2"/>
      <c r="AL678" s="2"/>
      <c r="AM678" s="2"/>
      <c r="AN678" s="2"/>
    </row>
    <row r="679" spans="1:40" x14ac:dyDescent="0.25">
      <c r="A679" s="16"/>
      <c r="B679" s="27"/>
      <c r="C679" s="9"/>
      <c r="D679" s="6"/>
      <c r="E679" s="1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2"/>
      <c r="AJ679" s="2"/>
      <c r="AK679" s="2"/>
      <c r="AL679" s="2"/>
      <c r="AM679" s="2"/>
      <c r="AN679" s="2"/>
    </row>
    <row r="680" spans="1:40" x14ac:dyDescent="0.25">
      <c r="A680" s="16"/>
      <c r="B680" s="27"/>
      <c r="C680" s="9"/>
      <c r="D680" s="6"/>
      <c r="E680" s="1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2"/>
      <c r="AJ680" s="2"/>
      <c r="AK680" s="2"/>
      <c r="AL680" s="2"/>
      <c r="AM680" s="2"/>
      <c r="AN680" s="2"/>
    </row>
    <row r="681" spans="1:40" x14ac:dyDescent="0.25">
      <c r="A681" s="16"/>
      <c r="B681" s="27"/>
      <c r="C681" s="9"/>
      <c r="D681" s="6"/>
      <c r="E681" s="1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2"/>
      <c r="AJ681" s="2"/>
      <c r="AK681" s="2"/>
      <c r="AL681" s="2"/>
      <c r="AM681" s="2"/>
      <c r="AN681" s="2"/>
    </row>
    <row r="682" spans="1:40" x14ac:dyDescent="0.25">
      <c r="A682" s="16"/>
      <c r="B682" s="27"/>
      <c r="C682" s="9"/>
      <c r="D682" s="6"/>
      <c r="E682" s="1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2"/>
      <c r="AJ682" s="2"/>
      <c r="AK682" s="2"/>
      <c r="AL682" s="2"/>
      <c r="AM682" s="2"/>
      <c r="AN682" s="2"/>
    </row>
    <row r="683" spans="1:40" x14ac:dyDescent="0.25">
      <c r="A683" s="16"/>
      <c r="B683" s="27"/>
      <c r="C683" s="9"/>
      <c r="D683" s="6"/>
      <c r="E683" s="1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2"/>
      <c r="AJ683" s="2"/>
      <c r="AK683" s="2"/>
      <c r="AL683" s="2"/>
      <c r="AM683" s="2"/>
      <c r="AN683" s="2"/>
    </row>
    <row r="684" spans="1:40" x14ac:dyDescent="0.25">
      <c r="A684" s="16"/>
      <c r="B684" s="27"/>
      <c r="C684" s="9"/>
      <c r="D684" s="6"/>
      <c r="E684" s="1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2"/>
      <c r="AJ684" s="2"/>
      <c r="AK684" s="2"/>
      <c r="AL684" s="2"/>
      <c r="AM684" s="2"/>
      <c r="AN684" s="2"/>
    </row>
    <row r="685" spans="1:40" x14ac:dyDescent="0.25">
      <c r="A685" s="16"/>
      <c r="B685" s="27"/>
      <c r="C685" s="9"/>
      <c r="D685" s="6"/>
      <c r="E685" s="1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2"/>
      <c r="AJ685" s="2"/>
      <c r="AK685" s="2"/>
      <c r="AL685" s="2"/>
      <c r="AM685" s="2"/>
      <c r="AN685" s="2"/>
    </row>
    <row r="686" spans="1:40" x14ac:dyDescent="0.25">
      <c r="A686" s="16"/>
      <c r="B686" s="27"/>
      <c r="C686" s="9"/>
      <c r="D686" s="6"/>
      <c r="E686" s="1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2"/>
      <c r="AJ686" s="2"/>
      <c r="AK686" s="2"/>
      <c r="AL686" s="2"/>
      <c r="AM686" s="2"/>
      <c r="AN686" s="2"/>
    </row>
    <row r="687" spans="1:40" x14ac:dyDescent="0.25">
      <c r="A687" s="16"/>
      <c r="B687" s="27"/>
      <c r="C687" s="9"/>
      <c r="D687" s="6"/>
      <c r="E687" s="1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2"/>
      <c r="AJ687" s="2"/>
      <c r="AK687" s="2"/>
      <c r="AL687" s="2"/>
      <c r="AM687" s="2"/>
      <c r="AN687" s="2"/>
    </row>
    <row r="688" spans="1:40" x14ac:dyDescent="0.25">
      <c r="A688" s="16"/>
      <c r="B688" s="27"/>
      <c r="C688" s="9"/>
      <c r="D688" s="6"/>
      <c r="E688" s="1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2"/>
      <c r="AJ688" s="2"/>
      <c r="AK688" s="2"/>
      <c r="AL688" s="2"/>
      <c r="AM688" s="2"/>
      <c r="AN688" s="2"/>
    </row>
    <row r="689" spans="1:40" x14ac:dyDescent="0.25">
      <c r="A689" s="16"/>
      <c r="B689" s="27"/>
      <c r="C689" s="9"/>
      <c r="D689" s="6"/>
      <c r="E689" s="1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2"/>
      <c r="AJ689" s="2"/>
      <c r="AK689" s="2"/>
      <c r="AL689" s="2"/>
      <c r="AM689" s="2"/>
      <c r="AN689" s="2"/>
    </row>
    <row r="690" spans="1:40" x14ac:dyDescent="0.25">
      <c r="A690" s="16"/>
      <c r="B690" s="27"/>
      <c r="C690" s="9"/>
      <c r="D690" s="6"/>
      <c r="E690" s="1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2"/>
      <c r="AJ690" s="2"/>
      <c r="AK690" s="2"/>
      <c r="AL690" s="2"/>
      <c r="AM690" s="2"/>
      <c r="AN690" s="2"/>
    </row>
    <row r="691" spans="1:40" x14ac:dyDescent="0.25">
      <c r="A691" s="16"/>
      <c r="B691" s="27"/>
      <c r="C691" s="9"/>
      <c r="D691" s="6"/>
      <c r="E691" s="1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2"/>
      <c r="AJ691" s="2"/>
      <c r="AK691" s="2"/>
      <c r="AL691" s="2"/>
      <c r="AM691" s="2"/>
      <c r="AN691" s="2"/>
    </row>
    <row r="692" spans="1:40" x14ac:dyDescent="0.25">
      <c r="A692" s="16"/>
      <c r="B692" s="27"/>
      <c r="C692" s="9"/>
      <c r="D692" s="6"/>
      <c r="E692" s="1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2"/>
      <c r="AJ692" s="2"/>
      <c r="AK692" s="2"/>
      <c r="AL692" s="2"/>
      <c r="AM692" s="2"/>
      <c r="AN692" s="2"/>
    </row>
    <row r="693" spans="1:40" x14ac:dyDescent="0.25">
      <c r="A693" s="16"/>
      <c r="B693" s="27"/>
      <c r="C693" s="9"/>
      <c r="D693" s="6"/>
      <c r="E693" s="1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2"/>
      <c r="AJ693" s="2"/>
      <c r="AK693" s="2"/>
      <c r="AL693" s="2"/>
      <c r="AM693" s="2"/>
      <c r="AN693" s="2"/>
    </row>
    <row r="694" spans="1:40" x14ac:dyDescent="0.25">
      <c r="A694" s="16"/>
      <c r="B694" s="27"/>
      <c r="C694" s="9"/>
      <c r="D694" s="6"/>
      <c r="E694" s="1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2"/>
      <c r="AJ694" s="2"/>
      <c r="AK694" s="2"/>
      <c r="AL694" s="2"/>
      <c r="AM694" s="2"/>
      <c r="AN694" s="2"/>
    </row>
    <row r="695" spans="1:40" x14ac:dyDescent="0.25">
      <c r="A695" s="16"/>
      <c r="B695" s="27"/>
      <c r="C695" s="9"/>
      <c r="D695" s="6"/>
      <c r="E695" s="1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2"/>
      <c r="AJ695" s="2"/>
      <c r="AK695" s="2"/>
      <c r="AL695" s="2"/>
      <c r="AM695" s="2"/>
      <c r="AN695" s="2"/>
    </row>
    <row r="696" spans="1:40" x14ac:dyDescent="0.25">
      <c r="A696" s="16"/>
      <c r="B696" s="27"/>
      <c r="C696" s="9"/>
      <c r="D696" s="6"/>
      <c r="E696" s="1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2"/>
      <c r="AJ696" s="2"/>
      <c r="AK696" s="2"/>
      <c r="AL696" s="2"/>
      <c r="AM696" s="2"/>
      <c r="AN696" s="2"/>
    </row>
    <row r="697" spans="1:40" x14ac:dyDescent="0.25">
      <c r="A697" s="16"/>
      <c r="B697" s="27"/>
      <c r="C697" s="9"/>
      <c r="D697" s="6"/>
      <c r="E697" s="1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2"/>
      <c r="AJ697" s="2"/>
      <c r="AK697" s="2"/>
      <c r="AL697" s="2"/>
      <c r="AM697" s="2"/>
      <c r="AN697" s="2"/>
    </row>
    <row r="698" spans="1:40" x14ac:dyDescent="0.25">
      <c r="A698" s="16"/>
      <c r="B698" s="27"/>
      <c r="C698" s="9"/>
      <c r="D698" s="6"/>
      <c r="E698" s="1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2"/>
      <c r="AJ698" s="2"/>
      <c r="AK698" s="2"/>
      <c r="AL698" s="2"/>
      <c r="AM698" s="2"/>
      <c r="AN698" s="2"/>
    </row>
    <row r="699" spans="1:40" x14ac:dyDescent="0.25">
      <c r="A699" s="16"/>
      <c r="B699" s="27"/>
      <c r="C699" s="9"/>
      <c r="D699" s="6"/>
      <c r="E699" s="1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2"/>
      <c r="AJ699" s="2"/>
      <c r="AK699" s="2"/>
      <c r="AL699" s="2"/>
      <c r="AM699" s="2"/>
      <c r="AN699" s="2"/>
    </row>
    <row r="700" spans="1:40" x14ac:dyDescent="0.25">
      <c r="A700" s="16"/>
      <c r="B700" s="27"/>
      <c r="C700" s="9"/>
      <c r="D700" s="6"/>
      <c r="E700" s="1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2"/>
      <c r="AJ700" s="2"/>
      <c r="AK700" s="2"/>
      <c r="AL700" s="2"/>
      <c r="AM700" s="2"/>
      <c r="AN700" s="2"/>
    </row>
    <row r="701" spans="1:40" x14ac:dyDescent="0.25">
      <c r="A701" s="16"/>
      <c r="B701" s="27"/>
      <c r="C701" s="9"/>
      <c r="D701" s="6"/>
      <c r="E701" s="1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2"/>
      <c r="AJ701" s="2"/>
      <c r="AK701" s="2"/>
      <c r="AL701" s="2"/>
      <c r="AM701" s="2"/>
      <c r="AN701" s="2"/>
    </row>
    <row r="702" spans="1:40" x14ac:dyDescent="0.25">
      <c r="A702" s="16"/>
      <c r="B702" s="27"/>
      <c r="C702" s="9"/>
      <c r="D702" s="6"/>
      <c r="E702" s="1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2"/>
      <c r="AJ702" s="2"/>
      <c r="AK702" s="2"/>
      <c r="AL702" s="2"/>
      <c r="AM702" s="2"/>
      <c r="AN702" s="2"/>
    </row>
    <row r="703" spans="1:40" x14ac:dyDescent="0.25">
      <c r="A703" s="16"/>
      <c r="B703" s="27"/>
      <c r="C703" s="9"/>
      <c r="D703" s="6"/>
      <c r="E703" s="1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2"/>
      <c r="AJ703" s="2"/>
      <c r="AK703" s="2"/>
      <c r="AL703" s="2"/>
      <c r="AM703" s="2"/>
      <c r="AN703" s="2"/>
    </row>
    <row r="704" spans="1:40" x14ac:dyDescent="0.25">
      <c r="A704" s="16"/>
      <c r="B704" s="27"/>
      <c r="C704" s="9"/>
      <c r="D704" s="6"/>
      <c r="E704" s="1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2"/>
      <c r="AJ704" s="2"/>
      <c r="AK704" s="2"/>
      <c r="AL704" s="2"/>
      <c r="AM704" s="2"/>
      <c r="AN704" s="2"/>
    </row>
    <row r="705" spans="1:40" x14ac:dyDescent="0.25">
      <c r="A705" s="16"/>
      <c r="B705" s="27"/>
      <c r="C705" s="9"/>
      <c r="D705" s="6"/>
      <c r="E705" s="1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2"/>
      <c r="AJ705" s="2"/>
      <c r="AK705" s="2"/>
      <c r="AL705" s="2"/>
      <c r="AM705" s="2"/>
      <c r="AN705" s="2"/>
    </row>
    <row r="706" spans="1:40" x14ac:dyDescent="0.25">
      <c r="A706" s="16"/>
      <c r="B706" s="27"/>
      <c r="C706" s="9"/>
      <c r="D706" s="6"/>
      <c r="E706" s="1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2"/>
      <c r="AJ706" s="2"/>
      <c r="AK706" s="2"/>
      <c r="AL706" s="2"/>
      <c r="AM706" s="2"/>
      <c r="AN706" s="2"/>
    </row>
    <row r="707" spans="1:40" x14ac:dyDescent="0.25">
      <c r="A707" s="16"/>
      <c r="B707" s="27"/>
      <c r="C707" s="9"/>
      <c r="D707" s="6"/>
      <c r="E707" s="1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2"/>
      <c r="AJ707" s="2"/>
      <c r="AK707" s="2"/>
      <c r="AL707" s="2"/>
      <c r="AM707" s="2"/>
      <c r="AN707" s="2"/>
    </row>
    <row r="708" spans="1:40" x14ac:dyDescent="0.25">
      <c r="A708" s="16"/>
      <c r="B708" s="27"/>
      <c r="C708" s="9"/>
      <c r="D708" s="6"/>
      <c r="E708" s="1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2"/>
      <c r="AJ708" s="2"/>
      <c r="AK708" s="2"/>
      <c r="AL708" s="2"/>
      <c r="AM708" s="2"/>
      <c r="AN708" s="2"/>
    </row>
    <row r="709" spans="1:40" x14ac:dyDescent="0.25">
      <c r="A709" s="16"/>
      <c r="B709" s="27"/>
      <c r="C709" s="9"/>
      <c r="D709" s="6"/>
      <c r="E709" s="1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2"/>
      <c r="AJ709" s="2"/>
      <c r="AK709" s="2"/>
      <c r="AL709" s="2"/>
      <c r="AM709" s="2"/>
      <c r="AN709" s="2"/>
    </row>
    <row r="710" spans="1:40" x14ac:dyDescent="0.25">
      <c r="A710" s="16"/>
      <c r="B710" s="27"/>
      <c r="C710" s="9"/>
      <c r="D710" s="6"/>
      <c r="E710" s="1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2"/>
      <c r="AJ710" s="2"/>
      <c r="AK710" s="2"/>
      <c r="AL710" s="2"/>
      <c r="AM710" s="2"/>
      <c r="AN710" s="2"/>
    </row>
    <row r="711" spans="1:40" x14ac:dyDescent="0.25">
      <c r="A711" s="16"/>
      <c r="B711" s="27"/>
      <c r="C711" s="9"/>
      <c r="D711" s="6"/>
      <c r="E711" s="1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2"/>
      <c r="AJ711" s="2"/>
      <c r="AK711" s="2"/>
      <c r="AL711" s="2"/>
      <c r="AM711" s="2"/>
      <c r="AN711" s="2"/>
    </row>
    <row r="712" spans="1:40" x14ac:dyDescent="0.25">
      <c r="A712" s="16"/>
      <c r="B712" s="27"/>
      <c r="C712" s="9"/>
      <c r="D712" s="6"/>
      <c r="E712" s="1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2"/>
      <c r="AJ712" s="2"/>
      <c r="AK712" s="2"/>
      <c r="AL712" s="2"/>
      <c r="AM712" s="2"/>
      <c r="AN712" s="2"/>
    </row>
    <row r="713" spans="1:40" x14ac:dyDescent="0.25">
      <c r="A713" s="16"/>
      <c r="B713" s="27"/>
      <c r="C713" s="9"/>
      <c r="D713" s="6"/>
      <c r="E713" s="1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2"/>
      <c r="AJ713" s="2"/>
      <c r="AK713" s="2"/>
      <c r="AL713" s="2"/>
      <c r="AM713" s="2"/>
      <c r="AN713" s="2"/>
    </row>
    <row r="714" spans="1:40" x14ac:dyDescent="0.25">
      <c r="A714" s="16"/>
      <c r="B714" s="27"/>
      <c r="C714" s="9"/>
      <c r="D714" s="6"/>
      <c r="E714" s="1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2"/>
      <c r="AJ714" s="2"/>
      <c r="AK714" s="2"/>
      <c r="AL714" s="2"/>
      <c r="AM714" s="2"/>
      <c r="AN714" s="2"/>
    </row>
    <row r="715" spans="1:40" x14ac:dyDescent="0.25">
      <c r="A715" s="16"/>
      <c r="B715" s="27"/>
      <c r="C715" s="9"/>
      <c r="D715" s="6"/>
      <c r="E715" s="1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2"/>
      <c r="AJ715" s="2"/>
      <c r="AK715" s="2"/>
      <c r="AL715" s="2"/>
      <c r="AM715" s="2"/>
      <c r="AN715" s="2"/>
    </row>
    <row r="716" spans="1:40" x14ac:dyDescent="0.25">
      <c r="A716" s="16"/>
      <c r="B716" s="27"/>
      <c r="C716" s="9"/>
      <c r="D716" s="6"/>
      <c r="E716" s="1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2"/>
      <c r="AJ716" s="2"/>
      <c r="AK716" s="2"/>
      <c r="AL716" s="2"/>
      <c r="AM716" s="2"/>
      <c r="AN716" s="2"/>
    </row>
    <row r="717" spans="1:40" x14ac:dyDescent="0.25">
      <c r="A717" s="16"/>
      <c r="B717" s="27"/>
      <c r="C717" s="9"/>
      <c r="D717" s="6"/>
      <c r="E717" s="1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2"/>
      <c r="AJ717" s="2"/>
      <c r="AK717" s="2"/>
      <c r="AL717" s="2"/>
      <c r="AM717" s="2"/>
      <c r="AN717" s="2"/>
    </row>
    <row r="718" spans="1:40" x14ac:dyDescent="0.25">
      <c r="A718" s="16"/>
      <c r="B718" s="27"/>
      <c r="C718" s="9"/>
      <c r="D718" s="6"/>
      <c r="E718" s="1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2"/>
      <c r="AJ718" s="2"/>
      <c r="AK718" s="2"/>
      <c r="AL718" s="2"/>
      <c r="AM718" s="2"/>
      <c r="AN718" s="2"/>
    </row>
    <row r="719" spans="1:40" x14ac:dyDescent="0.25">
      <c r="A719" s="16"/>
      <c r="B719" s="27"/>
      <c r="C719" s="9"/>
      <c r="D719" s="6"/>
      <c r="E719" s="1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2"/>
      <c r="AJ719" s="2"/>
      <c r="AK719" s="2"/>
      <c r="AL719" s="2"/>
      <c r="AM719" s="2"/>
      <c r="AN719" s="2"/>
    </row>
    <row r="720" spans="1:40" x14ac:dyDescent="0.25">
      <c r="A720" s="16"/>
      <c r="B720" s="27"/>
      <c r="C720" s="9"/>
      <c r="D720" s="6"/>
      <c r="E720" s="1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2"/>
      <c r="AJ720" s="2"/>
      <c r="AK720" s="2"/>
      <c r="AL720" s="2"/>
      <c r="AM720" s="2"/>
      <c r="AN720" s="2"/>
    </row>
    <row r="721" spans="1:40" x14ac:dyDescent="0.25">
      <c r="A721" s="16"/>
      <c r="B721" s="27"/>
      <c r="C721" s="9"/>
      <c r="D721" s="6"/>
      <c r="E721" s="1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2"/>
      <c r="AJ721" s="2"/>
      <c r="AK721" s="2"/>
      <c r="AL721" s="2"/>
      <c r="AM721" s="2"/>
      <c r="AN721" s="2"/>
    </row>
    <row r="722" spans="1:40" x14ac:dyDescent="0.25">
      <c r="A722" s="16"/>
      <c r="B722" s="27"/>
      <c r="C722" s="9"/>
      <c r="D722" s="6"/>
      <c r="E722" s="1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2"/>
      <c r="AJ722" s="2"/>
      <c r="AK722" s="2"/>
      <c r="AL722" s="2"/>
      <c r="AM722" s="2"/>
      <c r="AN722" s="2"/>
    </row>
    <row r="723" spans="1:40" x14ac:dyDescent="0.25">
      <c r="A723" s="16"/>
      <c r="B723" s="27"/>
      <c r="C723" s="9"/>
      <c r="D723" s="6"/>
      <c r="E723" s="1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2"/>
      <c r="AJ723" s="2"/>
      <c r="AK723" s="2"/>
      <c r="AL723" s="2"/>
      <c r="AM723" s="2"/>
      <c r="AN723" s="2"/>
    </row>
    <row r="724" spans="1:40" x14ac:dyDescent="0.25">
      <c r="A724" s="16"/>
      <c r="B724" s="27"/>
      <c r="C724" s="9"/>
      <c r="D724" s="6"/>
      <c r="E724" s="1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2"/>
      <c r="AJ724" s="2"/>
      <c r="AK724" s="2"/>
      <c r="AL724" s="2"/>
      <c r="AM724" s="2"/>
      <c r="AN724" s="2"/>
    </row>
    <row r="725" spans="1:40" x14ac:dyDescent="0.25">
      <c r="A725" s="16"/>
      <c r="B725" s="27"/>
      <c r="C725" s="9"/>
      <c r="D725" s="6"/>
      <c r="E725" s="1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2"/>
      <c r="AJ725" s="2"/>
      <c r="AK725" s="2"/>
      <c r="AL725" s="2"/>
      <c r="AM725" s="2"/>
      <c r="AN725" s="2"/>
    </row>
    <row r="726" spans="1:40" x14ac:dyDescent="0.25">
      <c r="A726" s="16"/>
      <c r="B726" s="27"/>
      <c r="C726" s="9"/>
      <c r="D726" s="6"/>
      <c r="E726" s="1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2"/>
      <c r="AJ726" s="2"/>
      <c r="AK726" s="2"/>
      <c r="AL726" s="2"/>
      <c r="AM726" s="2"/>
      <c r="AN726" s="2"/>
    </row>
    <row r="727" spans="1:40" x14ac:dyDescent="0.25">
      <c r="A727" s="16"/>
      <c r="B727" s="27"/>
      <c r="C727" s="9"/>
      <c r="D727" s="6"/>
      <c r="E727" s="1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2"/>
      <c r="AJ727" s="2"/>
      <c r="AK727" s="2"/>
      <c r="AL727" s="2"/>
      <c r="AM727" s="2"/>
      <c r="AN727" s="2"/>
    </row>
    <row r="728" spans="1:40" x14ac:dyDescent="0.25">
      <c r="A728" s="16"/>
      <c r="B728" s="27"/>
      <c r="C728" s="9"/>
      <c r="D728" s="6"/>
      <c r="E728" s="1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2"/>
      <c r="AJ728" s="2"/>
      <c r="AK728" s="2"/>
      <c r="AL728" s="2"/>
      <c r="AM728" s="2"/>
      <c r="AN728" s="2"/>
    </row>
    <row r="729" spans="1:40" x14ac:dyDescent="0.25">
      <c r="A729" s="16"/>
      <c r="B729" s="27"/>
      <c r="C729" s="9"/>
      <c r="D729" s="6"/>
      <c r="E729" s="1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2"/>
      <c r="AJ729" s="2"/>
      <c r="AK729" s="2"/>
      <c r="AL729" s="2"/>
      <c r="AM729" s="2"/>
      <c r="AN729" s="2"/>
    </row>
    <row r="730" spans="1:40" x14ac:dyDescent="0.25">
      <c r="A730" s="16"/>
      <c r="B730" s="27"/>
      <c r="C730" s="9"/>
      <c r="D730" s="6"/>
      <c r="E730" s="1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2"/>
      <c r="AJ730" s="2"/>
      <c r="AK730" s="2"/>
      <c r="AL730" s="2"/>
      <c r="AM730" s="2"/>
      <c r="AN730" s="2"/>
    </row>
    <row r="731" spans="1:40" x14ac:dyDescent="0.25">
      <c r="A731" s="16"/>
      <c r="B731" s="27"/>
      <c r="C731" s="9"/>
      <c r="D731" s="6"/>
      <c r="E731" s="1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2"/>
      <c r="AJ731" s="2"/>
      <c r="AK731" s="2"/>
      <c r="AL731" s="2"/>
      <c r="AM731" s="2"/>
      <c r="AN731" s="2"/>
    </row>
    <row r="732" spans="1:40" x14ac:dyDescent="0.25">
      <c r="A732" s="16"/>
      <c r="B732" s="27"/>
      <c r="C732" s="9"/>
      <c r="D732" s="6"/>
      <c r="E732" s="1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2"/>
      <c r="AJ732" s="2"/>
      <c r="AK732" s="2"/>
      <c r="AL732" s="2"/>
      <c r="AM732" s="2"/>
      <c r="AN732" s="2"/>
    </row>
    <row r="733" spans="1:40" x14ac:dyDescent="0.25">
      <c r="A733" s="16"/>
      <c r="B733" s="27"/>
      <c r="C733" s="9"/>
      <c r="D733" s="6"/>
      <c r="E733" s="1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2"/>
      <c r="AJ733" s="2"/>
      <c r="AK733" s="2"/>
      <c r="AL733" s="2"/>
      <c r="AM733" s="2"/>
      <c r="AN733" s="2"/>
    </row>
    <row r="734" spans="1:40" x14ac:dyDescent="0.25">
      <c r="A734" s="16"/>
      <c r="B734" s="27"/>
      <c r="C734" s="9"/>
      <c r="D734" s="6"/>
      <c r="E734" s="1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2"/>
      <c r="AJ734" s="2"/>
      <c r="AK734" s="2"/>
      <c r="AL734" s="2"/>
      <c r="AM734" s="2"/>
      <c r="AN734" s="2"/>
    </row>
    <row r="735" spans="1:40" x14ac:dyDescent="0.25">
      <c r="A735" s="16"/>
      <c r="B735" s="27"/>
      <c r="C735" s="9"/>
      <c r="D735" s="6"/>
      <c r="E735" s="1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2"/>
      <c r="AJ735" s="2"/>
      <c r="AK735" s="2"/>
      <c r="AL735" s="2"/>
      <c r="AM735" s="2"/>
      <c r="AN735" s="2"/>
    </row>
    <row r="736" spans="1:40" x14ac:dyDescent="0.25">
      <c r="A736" s="16"/>
      <c r="B736" s="27"/>
      <c r="C736" s="9"/>
      <c r="D736" s="6"/>
      <c r="E736" s="1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2"/>
      <c r="AJ736" s="2"/>
      <c r="AK736" s="2"/>
      <c r="AL736" s="2"/>
      <c r="AM736" s="2"/>
      <c r="AN736" s="2"/>
    </row>
    <row r="737" spans="1:40" x14ac:dyDescent="0.25">
      <c r="A737" s="16"/>
      <c r="B737" s="27"/>
      <c r="C737" s="9"/>
      <c r="D737" s="6"/>
      <c r="E737" s="1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2"/>
      <c r="AJ737" s="2"/>
      <c r="AK737" s="2"/>
      <c r="AL737" s="2"/>
      <c r="AM737" s="2"/>
      <c r="AN737" s="2"/>
    </row>
    <row r="738" spans="1:40" x14ac:dyDescent="0.25">
      <c r="A738" s="16"/>
      <c r="B738" s="27"/>
      <c r="C738" s="9"/>
      <c r="D738" s="6"/>
      <c r="E738" s="1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2"/>
      <c r="AJ738" s="2"/>
      <c r="AK738" s="2"/>
      <c r="AL738" s="2"/>
      <c r="AM738" s="2"/>
      <c r="AN738" s="2"/>
    </row>
    <row r="739" spans="1:40" x14ac:dyDescent="0.25">
      <c r="A739" s="16"/>
      <c r="B739" s="27"/>
      <c r="C739" s="9"/>
      <c r="D739" s="6"/>
      <c r="E739" s="1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2"/>
      <c r="AJ739" s="2"/>
      <c r="AK739" s="2"/>
      <c r="AL739" s="2"/>
      <c r="AM739" s="2"/>
      <c r="AN739" s="2"/>
    </row>
    <row r="740" spans="1:40" x14ac:dyDescent="0.25">
      <c r="A740" s="16"/>
      <c r="B740" s="27"/>
      <c r="C740" s="9"/>
      <c r="D740" s="6"/>
      <c r="E740" s="1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2"/>
      <c r="AJ740" s="2"/>
      <c r="AK740" s="2"/>
      <c r="AL740" s="2"/>
      <c r="AM740" s="2"/>
      <c r="AN740" s="2"/>
    </row>
    <row r="741" spans="1:40" x14ac:dyDescent="0.25">
      <c r="A741" s="16"/>
      <c r="B741" s="27"/>
      <c r="C741" s="9"/>
      <c r="D741" s="6"/>
      <c r="E741" s="1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2"/>
      <c r="AJ741" s="2"/>
      <c r="AK741" s="2"/>
      <c r="AL741" s="2"/>
      <c r="AM741" s="2"/>
      <c r="AN741" s="2"/>
    </row>
    <row r="742" spans="1:40" x14ac:dyDescent="0.25">
      <c r="A742" s="16"/>
      <c r="B742" s="27"/>
      <c r="C742" s="9"/>
      <c r="D742" s="6"/>
      <c r="E742" s="1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2"/>
      <c r="AJ742" s="2"/>
      <c r="AK742" s="2"/>
      <c r="AL742" s="2"/>
      <c r="AM742" s="2"/>
      <c r="AN742" s="2"/>
    </row>
    <row r="743" spans="1:40" x14ac:dyDescent="0.25">
      <c r="A743" s="16"/>
      <c r="B743" s="27"/>
      <c r="C743" s="9"/>
      <c r="D743" s="6"/>
      <c r="E743" s="1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2"/>
      <c r="AJ743" s="2"/>
      <c r="AK743" s="2"/>
      <c r="AL743" s="2"/>
      <c r="AM743" s="2"/>
      <c r="AN743" s="2"/>
    </row>
    <row r="744" spans="1:40" x14ac:dyDescent="0.25">
      <c r="A744" s="16"/>
      <c r="B744" s="27"/>
      <c r="C744" s="9"/>
      <c r="D744" s="6"/>
      <c r="E744" s="1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2"/>
      <c r="AJ744" s="2"/>
      <c r="AK744" s="2"/>
      <c r="AL744" s="2"/>
      <c r="AM744" s="2"/>
      <c r="AN744" s="2"/>
    </row>
    <row r="745" spans="1:40" x14ac:dyDescent="0.25">
      <c r="A745" s="16"/>
      <c r="B745" s="27"/>
      <c r="C745" s="9"/>
      <c r="D745" s="6"/>
      <c r="E745" s="1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2"/>
      <c r="AJ745" s="2"/>
      <c r="AK745" s="2"/>
      <c r="AL745" s="2"/>
      <c r="AM745" s="2"/>
      <c r="AN745" s="2"/>
    </row>
    <row r="746" spans="1:40" x14ac:dyDescent="0.25">
      <c r="A746" s="16"/>
      <c r="B746" s="27"/>
      <c r="C746" s="9"/>
      <c r="D746" s="6"/>
      <c r="E746" s="1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2"/>
      <c r="AJ746" s="2"/>
      <c r="AK746" s="2"/>
      <c r="AL746" s="2"/>
      <c r="AM746" s="2"/>
      <c r="AN746" s="2"/>
    </row>
    <row r="747" spans="1:40" x14ac:dyDescent="0.25">
      <c r="A747" s="16"/>
      <c r="B747" s="27"/>
      <c r="C747" s="9"/>
      <c r="D747" s="6"/>
      <c r="E747" s="1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2"/>
      <c r="AJ747" s="2"/>
      <c r="AK747" s="2"/>
      <c r="AL747" s="2"/>
      <c r="AM747" s="2"/>
      <c r="AN747" s="2"/>
    </row>
    <row r="748" spans="1:40" x14ac:dyDescent="0.25">
      <c r="A748" s="16"/>
      <c r="B748" s="27"/>
      <c r="C748" s="9"/>
      <c r="D748" s="6"/>
      <c r="E748" s="1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2"/>
      <c r="AJ748" s="2"/>
      <c r="AK748" s="2"/>
      <c r="AL748" s="2"/>
      <c r="AM748" s="2"/>
      <c r="AN748" s="2"/>
    </row>
    <row r="749" spans="1:40" x14ac:dyDescent="0.25">
      <c r="A749" s="16"/>
      <c r="B749" s="27"/>
      <c r="C749" s="9"/>
      <c r="D749" s="6"/>
      <c r="E749" s="1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2"/>
      <c r="AJ749" s="2"/>
      <c r="AK749" s="2"/>
      <c r="AL749" s="2"/>
      <c r="AM749" s="2"/>
      <c r="AN749" s="2"/>
    </row>
    <row r="750" spans="1:40" x14ac:dyDescent="0.25">
      <c r="A750" s="16"/>
      <c r="B750" s="27"/>
      <c r="C750" s="9"/>
      <c r="D750" s="6"/>
      <c r="E750" s="1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2"/>
      <c r="AJ750" s="2"/>
      <c r="AK750" s="2"/>
      <c r="AL750" s="2"/>
      <c r="AM750" s="2"/>
      <c r="AN750" s="2"/>
    </row>
    <row r="751" spans="1:40" x14ac:dyDescent="0.25">
      <c r="A751" s="16"/>
      <c r="B751" s="27"/>
      <c r="C751" s="9"/>
      <c r="D751" s="6"/>
      <c r="E751" s="1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2"/>
      <c r="AJ751" s="2"/>
      <c r="AK751" s="2"/>
      <c r="AL751" s="2"/>
      <c r="AM751" s="2"/>
      <c r="AN751" s="2"/>
    </row>
    <row r="752" spans="1:40" x14ac:dyDescent="0.25">
      <c r="A752" s="16"/>
      <c r="B752" s="27"/>
      <c r="C752" s="9"/>
      <c r="D752" s="6"/>
      <c r="E752" s="1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2"/>
      <c r="AJ752" s="2"/>
      <c r="AK752" s="2"/>
      <c r="AL752" s="2"/>
      <c r="AM752" s="2"/>
      <c r="AN752" s="2"/>
    </row>
    <row r="753" spans="1:40" x14ac:dyDescent="0.25">
      <c r="A753" s="16"/>
      <c r="B753" s="27"/>
      <c r="C753" s="9"/>
      <c r="D753" s="6"/>
      <c r="E753" s="1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2"/>
      <c r="AJ753" s="2"/>
      <c r="AK753" s="2"/>
      <c r="AL753" s="2"/>
      <c r="AM753" s="2"/>
      <c r="AN753" s="2"/>
    </row>
    <row r="754" spans="1:40" x14ac:dyDescent="0.25">
      <c r="A754" s="16"/>
      <c r="B754" s="27"/>
      <c r="C754" s="9"/>
      <c r="D754" s="6"/>
      <c r="E754" s="1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2"/>
      <c r="AJ754" s="2"/>
      <c r="AK754" s="2"/>
      <c r="AL754" s="2"/>
      <c r="AM754" s="2"/>
      <c r="AN754" s="2"/>
    </row>
    <row r="755" spans="1:40" x14ac:dyDescent="0.25">
      <c r="A755" s="16"/>
      <c r="B755" s="27"/>
      <c r="C755" s="9"/>
      <c r="D755" s="6"/>
      <c r="E755" s="1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2"/>
      <c r="AJ755" s="2"/>
      <c r="AK755" s="2"/>
      <c r="AL755" s="2"/>
      <c r="AM755" s="2"/>
      <c r="AN755" s="2"/>
    </row>
    <row r="756" spans="1:40" x14ac:dyDescent="0.25">
      <c r="A756" s="16"/>
      <c r="B756" s="27"/>
      <c r="C756" s="9"/>
      <c r="D756" s="6"/>
      <c r="E756" s="1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2"/>
      <c r="AJ756" s="2"/>
      <c r="AK756" s="2"/>
      <c r="AL756" s="2"/>
      <c r="AM756" s="2"/>
      <c r="AN756" s="2"/>
    </row>
    <row r="757" spans="1:40" x14ac:dyDescent="0.25">
      <c r="A757" s="16"/>
      <c r="B757" s="27"/>
      <c r="C757" s="9"/>
      <c r="D757" s="6"/>
      <c r="E757" s="1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2"/>
      <c r="AJ757" s="2"/>
      <c r="AK757" s="2"/>
      <c r="AL757" s="2"/>
      <c r="AM757" s="2"/>
      <c r="AN757" s="2"/>
    </row>
    <row r="758" spans="1:40" x14ac:dyDescent="0.25">
      <c r="A758" s="16"/>
      <c r="B758" s="27"/>
      <c r="C758" s="9"/>
      <c r="D758" s="6"/>
      <c r="E758" s="1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2"/>
      <c r="AJ758" s="2"/>
      <c r="AK758" s="2"/>
      <c r="AL758" s="2"/>
      <c r="AM758" s="2"/>
      <c r="AN758" s="2"/>
    </row>
    <row r="759" spans="1:40" x14ac:dyDescent="0.25">
      <c r="A759" s="16"/>
      <c r="B759" s="27"/>
      <c r="C759" s="9"/>
      <c r="D759" s="6"/>
      <c r="E759" s="1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2"/>
      <c r="AJ759" s="2"/>
      <c r="AK759" s="2"/>
      <c r="AL759" s="2"/>
      <c r="AM759" s="2"/>
      <c r="AN759" s="2"/>
    </row>
    <row r="760" spans="1:40" x14ac:dyDescent="0.25">
      <c r="A760" s="16"/>
      <c r="B760" s="27"/>
      <c r="C760" s="9"/>
      <c r="D760" s="6"/>
      <c r="E760" s="1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2"/>
      <c r="AJ760" s="2"/>
      <c r="AK760" s="2"/>
      <c r="AL760" s="2"/>
      <c r="AM760" s="2"/>
      <c r="AN760" s="2"/>
    </row>
    <row r="761" spans="1:40" x14ac:dyDescent="0.25">
      <c r="A761" s="16"/>
      <c r="B761" s="27"/>
      <c r="C761" s="9"/>
      <c r="D761" s="6"/>
      <c r="E761" s="1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2"/>
      <c r="AJ761" s="2"/>
      <c r="AK761" s="2"/>
      <c r="AL761" s="2"/>
      <c r="AM761" s="2"/>
      <c r="AN761" s="2"/>
    </row>
    <row r="762" spans="1:40" x14ac:dyDescent="0.25">
      <c r="A762" s="16"/>
      <c r="B762" s="27"/>
      <c r="C762" s="9"/>
      <c r="D762" s="6"/>
      <c r="E762" s="1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2"/>
      <c r="AJ762" s="2"/>
      <c r="AK762" s="2"/>
      <c r="AL762" s="2"/>
      <c r="AM762" s="2"/>
      <c r="AN762" s="2"/>
    </row>
    <row r="763" spans="1:40" x14ac:dyDescent="0.25">
      <c r="A763" s="16"/>
      <c r="B763" s="27"/>
      <c r="C763" s="9"/>
      <c r="D763" s="6"/>
      <c r="E763" s="1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2"/>
      <c r="AJ763" s="2"/>
      <c r="AK763" s="2"/>
      <c r="AL763" s="2"/>
      <c r="AM763" s="2"/>
      <c r="AN763" s="2"/>
    </row>
    <row r="764" spans="1:40" x14ac:dyDescent="0.25">
      <c r="A764" s="16"/>
      <c r="B764" s="27"/>
      <c r="C764" s="9"/>
      <c r="D764" s="6"/>
      <c r="E764" s="1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2"/>
      <c r="AJ764" s="2"/>
      <c r="AK764" s="2"/>
      <c r="AL764" s="2"/>
      <c r="AM764" s="2"/>
      <c r="AN764" s="2"/>
    </row>
    <row r="765" spans="1:40" x14ac:dyDescent="0.25">
      <c r="A765" s="16"/>
      <c r="B765" s="27"/>
      <c r="C765" s="9"/>
      <c r="D765" s="6"/>
      <c r="E765" s="1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2"/>
      <c r="AJ765" s="2"/>
      <c r="AK765" s="2"/>
      <c r="AL765" s="2"/>
      <c r="AM765" s="2"/>
      <c r="AN765" s="2"/>
    </row>
    <row r="766" spans="1:40" x14ac:dyDescent="0.25">
      <c r="A766" s="16"/>
      <c r="B766" s="27"/>
      <c r="C766" s="9"/>
      <c r="D766" s="6"/>
      <c r="E766" s="1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2"/>
      <c r="AJ766" s="2"/>
      <c r="AK766" s="2"/>
      <c r="AL766" s="2"/>
      <c r="AM766" s="2"/>
      <c r="AN766" s="2"/>
    </row>
    <row r="767" spans="1:40" x14ac:dyDescent="0.25">
      <c r="A767" s="16"/>
      <c r="B767" s="27"/>
      <c r="C767" s="9"/>
      <c r="D767" s="6"/>
      <c r="E767" s="1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2"/>
      <c r="AJ767" s="2"/>
      <c r="AK767" s="2"/>
      <c r="AL767" s="2"/>
      <c r="AM767" s="2"/>
      <c r="AN767" s="2"/>
    </row>
    <row r="768" spans="1:40" x14ac:dyDescent="0.25">
      <c r="A768" s="16"/>
      <c r="B768" s="27"/>
      <c r="C768" s="9"/>
      <c r="D768" s="6"/>
      <c r="E768" s="1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2"/>
      <c r="AJ768" s="2"/>
      <c r="AK768" s="2"/>
      <c r="AL768" s="2"/>
      <c r="AM768" s="2"/>
      <c r="AN768" s="2"/>
    </row>
    <row r="769" spans="1:40" x14ac:dyDescent="0.25">
      <c r="A769" s="16"/>
      <c r="B769" s="27"/>
      <c r="C769" s="9"/>
      <c r="D769" s="6"/>
      <c r="E769" s="1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2"/>
      <c r="AJ769" s="2"/>
      <c r="AK769" s="2"/>
      <c r="AL769" s="2"/>
      <c r="AM769" s="2"/>
      <c r="AN769" s="2"/>
    </row>
    <row r="770" spans="1:40" x14ac:dyDescent="0.25">
      <c r="A770" s="16"/>
      <c r="B770" s="27"/>
      <c r="C770" s="9"/>
      <c r="D770" s="6"/>
      <c r="E770" s="1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2"/>
      <c r="AJ770" s="2"/>
      <c r="AK770" s="2"/>
      <c r="AL770" s="2"/>
      <c r="AM770" s="2"/>
      <c r="AN770" s="2"/>
    </row>
    <row r="771" spans="1:40" x14ac:dyDescent="0.25">
      <c r="A771" s="16"/>
      <c r="B771" s="27"/>
      <c r="C771" s="9"/>
      <c r="D771" s="6"/>
      <c r="E771" s="1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2"/>
      <c r="AJ771" s="2"/>
      <c r="AK771" s="2"/>
      <c r="AL771" s="2"/>
      <c r="AM771" s="2"/>
      <c r="AN771" s="2"/>
    </row>
    <row r="772" spans="1:40" x14ac:dyDescent="0.25">
      <c r="A772" s="16"/>
      <c r="B772" s="27"/>
      <c r="C772" s="9"/>
      <c r="D772" s="6"/>
      <c r="E772" s="1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2"/>
      <c r="AJ772" s="2"/>
      <c r="AK772" s="2"/>
      <c r="AL772" s="2"/>
      <c r="AM772" s="2"/>
      <c r="AN772" s="2"/>
    </row>
    <row r="773" spans="1:40" x14ac:dyDescent="0.25">
      <c r="A773" s="16"/>
      <c r="B773" s="27"/>
      <c r="C773" s="9"/>
      <c r="D773" s="6"/>
      <c r="E773" s="1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2"/>
      <c r="AJ773" s="2"/>
      <c r="AK773" s="2"/>
      <c r="AL773" s="2"/>
      <c r="AM773" s="2"/>
      <c r="AN773" s="2"/>
    </row>
    <row r="774" spans="1:40" x14ac:dyDescent="0.25">
      <c r="A774" s="16"/>
      <c r="B774" s="27"/>
      <c r="C774" s="9"/>
      <c r="D774" s="6"/>
      <c r="E774" s="1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2"/>
      <c r="AJ774" s="2"/>
      <c r="AK774" s="2"/>
      <c r="AL774" s="2"/>
      <c r="AM774" s="2"/>
      <c r="AN774" s="2"/>
    </row>
    <row r="775" spans="1:40" x14ac:dyDescent="0.25">
      <c r="A775" s="16"/>
      <c r="B775" s="27"/>
      <c r="C775" s="9"/>
      <c r="D775" s="6"/>
      <c r="E775" s="1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2"/>
      <c r="AJ775" s="2"/>
      <c r="AK775" s="2"/>
      <c r="AL775" s="2"/>
      <c r="AM775" s="2"/>
      <c r="AN775" s="2"/>
    </row>
    <row r="776" spans="1:40" x14ac:dyDescent="0.25">
      <c r="A776" s="16"/>
      <c r="B776" s="27"/>
      <c r="C776" s="9"/>
      <c r="D776" s="6"/>
      <c r="E776" s="1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2"/>
      <c r="AJ776" s="2"/>
      <c r="AK776" s="2"/>
      <c r="AL776" s="2"/>
      <c r="AM776" s="2"/>
      <c r="AN776" s="2"/>
    </row>
    <row r="777" spans="1:40" x14ac:dyDescent="0.25">
      <c r="A777" s="16"/>
      <c r="B777" s="27"/>
      <c r="C777" s="9"/>
      <c r="D777" s="6"/>
      <c r="E777" s="1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2"/>
      <c r="AJ777" s="2"/>
      <c r="AK777" s="2"/>
      <c r="AL777" s="2"/>
      <c r="AM777" s="2"/>
      <c r="AN777" s="2"/>
    </row>
    <row r="778" spans="1:40" x14ac:dyDescent="0.25">
      <c r="A778" s="16"/>
      <c r="B778" s="27"/>
      <c r="C778" s="9"/>
      <c r="D778" s="6"/>
      <c r="E778" s="1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2"/>
      <c r="AJ778" s="2"/>
      <c r="AK778" s="2"/>
      <c r="AL778" s="2"/>
      <c r="AM778" s="2"/>
      <c r="AN778" s="2"/>
    </row>
    <row r="779" spans="1:40" x14ac:dyDescent="0.25">
      <c r="A779" s="16"/>
      <c r="B779" s="27"/>
      <c r="C779" s="9"/>
      <c r="D779" s="6"/>
      <c r="E779" s="1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2"/>
      <c r="AJ779" s="2"/>
      <c r="AK779" s="2"/>
      <c r="AL779" s="2"/>
      <c r="AM779" s="2"/>
      <c r="AN779" s="2"/>
    </row>
    <row r="780" spans="1:40" x14ac:dyDescent="0.25">
      <c r="A780" s="16"/>
      <c r="B780" s="27"/>
      <c r="C780" s="9"/>
      <c r="D780" s="6"/>
      <c r="E780" s="1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2"/>
      <c r="AJ780" s="2"/>
      <c r="AK780" s="2"/>
      <c r="AL780" s="2"/>
      <c r="AM780" s="2"/>
      <c r="AN780" s="2"/>
    </row>
    <row r="781" spans="1:40" x14ac:dyDescent="0.25">
      <c r="A781" s="16"/>
      <c r="B781" s="27"/>
      <c r="C781" s="9"/>
      <c r="D781" s="6"/>
      <c r="E781" s="1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2"/>
      <c r="AJ781" s="2"/>
      <c r="AK781" s="2"/>
      <c r="AL781" s="2"/>
      <c r="AM781" s="2"/>
      <c r="AN781" s="2"/>
    </row>
    <row r="782" spans="1:40" x14ac:dyDescent="0.25">
      <c r="A782" s="16"/>
      <c r="B782" s="27"/>
      <c r="C782" s="9"/>
      <c r="D782" s="6"/>
      <c r="E782" s="1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2"/>
      <c r="AJ782" s="2"/>
      <c r="AK782" s="2"/>
      <c r="AL782" s="2"/>
      <c r="AM782" s="2"/>
      <c r="AN782" s="2"/>
    </row>
    <row r="783" spans="1:40" x14ac:dyDescent="0.25">
      <c r="A783" s="16"/>
      <c r="B783" s="27"/>
      <c r="C783" s="9"/>
      <c r="D783" s="6"/>
      <c r="E783" s="1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2"/>
      <c r="AJ783" s="2"/>
      <c r="AK783" s="2"/>
      <c r="AL783" s="2"/>
      <c r="AM783" s="2"/>
      <c r="AN783" s="2"/>
    </row>
    <row r="784" spans="1:40" x14ac:dyDescent="0.25">
      <c r="A784" s="16"/>
      <c r="B784" s="27"/>
      <c r="C784" s="9"/>
      <c r="D784" s="6"/>
      <c r="E784" s="1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2"/>
      <c r="AJ784" s="2"/>
      <c r="AK784" s="2"/>
      <c r="AL784" s="2"/>
      <c r="AM784" s="2"/>
      <c r="AN784" s="2"/>
    </row>
    <row r="785" spans="1:40" x14ac:dyDescent="0.25">
      <c r="A785" s="16"/>
      <c r="B785" s="27"/>
      <c r="C785" s="9"/>
      <c r="D785" s="6"/>
      <c r="E785" s="1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2"/>
      <c r="AJ785" s="2"/>
      <c r="AK785" s="2"/>
      <c r="AL785" s="2"/>
      <c r="AM785" s="2"/>
      <c r="AN785" s="2"/>
    </row>
    <row r="786" spans="1:40" x14ac:dyDescent="0.25">
      <c r="A786" s="16"/>
      <c r="B786" s="27"/>
      <c r="C786" s="9"/>
      <c r="D786" s="6"/>
      <c r="E786" s="1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2"/>
      <c r="AJ786" s="2"/>
      <c r="AK786" s="2"/>
      <c r="AL786" s="2"/>
      <c r="AM786" s="2"/>
      <c r="AN786" s="2"/>
    </row>
    <row r="787" spans="1:40" x14ac:dyDescent="0.25">
      <c r="A787" s="16"/>
      <c r="B787" s="27"/>
      <c r="C787" s="9"/>
      <c r="D787" s="6"/>
      <c r="E787" s="1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2"/>
      <c r="AJ787" s="2"/>
      <c r="AK787" s="2"/>
      <c r="AL787" s="2"/>
      <c r="AM787" s="2"/>
      <c r="AN787" s="2"/>
    </row>
    <row r="788" spans="1:40" x14ac:dyDescent="0.25">
      <c r="A788" s="16"/>
      <c r="B788" s="27"/>
      <c r="C788" s="9"/>
      <c r="D788" s="6"/>
      <c r="E788" s="1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2"/>
      <c r="AJ788" s="2"/>
      <c r="AK788" s="2"/>
      <c r="AL788" s="2"/>
      <c r="AM788" s="2"/>
      <c r="AN788" s="2"/>
    </row>
    <row r="789" spans="1:40" x14ac:dyDescent="0.25">
      <c r="A789" s="16"/>
      <c r="B789" s="27"/>
      <c r="C789" s="9"/>
      <c r="D789" s="6"/>
      <c r="E789" s="1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2"/>
      <c r="AJ789" s="2"/>
      <c r="AK789" s="2"/>
      <c r="AL789" s="2"/>
      <c r="AM789" s="2"/>
      <c r="AN789" s="2"/>
    </row>
    <row r="790" spans="1:40" x14ac:dyDescent="0.25">
      <c r="A790" s="16"/>
      <c r="B790" s="27"/>
      <c r="C790" s="9"/>
      <c r="D790" s="6"/>
      <c r="E790" s="1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2"/>
      <c r="AJ790" s="2"/>
      <c r="AK790" s="2"/>
      <c r="AL790" s="2"/>
      <c r="AM790" s="2"/>
      <c r="AN790" s="2"/>
    </row>
    <row r="791" spans="1:40" x14ac:dyDescent="0.25">
      <c r="A791" s="16"/>
      <c r="B791" s="27"/>
      <c r="C791" s="9"/>
      <c r="D791" s="6"/>
      <c r="E791" s="1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2"/>
      <c r="AJ791" s="2"/>
      <c r="AK791" s="2"/>
      <c r="AL791" s="2"/>
      <c r="AM791" s="2"/>
      <c r="AN791" s="2"/>
    </row>
    <row r="792" spans="1:40" x14ac:dyDescent="0.25">
      <c r="A792" s="16"/>
      <c r="B792" s="27"/>
      <c r="C792" s="9"/>
      <c r="D792" s="6"/>
      <c r="E792" s="1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2"/>
      <c r="AJ792" s="2"/>
      <c r="AK792" s="2"/>
      <c r="AL792" s="2"/>
      <c r="AM792" s="2"/>
      <c r="AN792" s="2"/>
    </row>
    <row r="793" spans="1:40" x14ac:dyDescent="0.25">
      <c r="A793" s="16"/>
      <c r="B793" s="27"/>
      <c r="C793" s="9"/>
      <c r="D793" s="6"/>
      <c r="E793" s="1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2"/>
      <c r="AJ793" s="2"/>
      <c r="AK793" s="2"/>
      <c r="AL793" s="2"/>
      <c r="AM793" s="2"/>
      <c r="AN793" s="2"/>
    </row>
    <row r="794" spans="1:40" x14ac:dyDescent="0.25">
      <c r="A794" s="16"/>
      <c r="B794" s="27"/>
      <c r="C794" s="9"/>
      <c r="D794" s="6"/>
      <c r="E794" s="1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2"/>
      <c r="AJ794" s="2"/>
      <c r="AK794" s="2"/>
      <c r="AL794" s="2"/>
      <c r="AM794" s="2"/>
      <c r="AN794" s="2"/>
    </row>
    <row r="795" spans="1:40" x14ac:dyDescent="0.25">
      <c r="A795" s="16"/>
      <c r="B795" s="27"/>
      <c r="C795" s="9"/>
      <c r="D795" s="6"/>
      <c r="E795" s="1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2"/>
      <c r="AJ795" s="2"/>
      <c r="AK795" s="2"/>
      <c r="AL795" s="2"/>
      <c r="AM795" s="2"/>
      <c r="AN795" s="2"/>
    </row>
    <row r="796" spans="1:40" x14ac:dyDescent="0.25">
      <c r="A796" s="16"/>
      <c r="B796" s="27"/>
      <c r="C796" s="9"/>
      <c r="D796" s="6"/>
      <c r="E796" s="1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2"/>
      <c r="AJ796" s="2"/>
      <c r="AK796" s="2"/>
      <c r="AL796" s="2"/>
      <c r="AM796" s="2"/>
      <c r="AN796" s="2"/>
    </row>
    <row r="797" spans="1:40" x14ac:dyDescent="0.25">
      <c r="A797" s="16"/>
      <c r="B797" s="27"/>
      <c r="C797" s="9"/>
      <c r="D797" s="6"/>
      <c r="E797" s="1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2"/>
      <c r="AJ797" s="2"/>
      <c r="AK797" s="2"/>
      <c r="AL797" s="2"/>
      <c r="AM797" s="2"/>
      <c r="AN797" s="2"/>
    </row>
    <row r="798" spans="1:40" x14ac:dyDescent="0.25">
      <c r="A798" s="16"/>
      <c r="B798" s="27"/>
      <c r="C798" s="9"/>
      <c r="D798" s="6"/>
      <c r="E798" s="1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2"/>
      <c r="AJ798" s="2"/>
      <c r="AK798" s="2"/>
      <c r="AL798" s="2"/>
      <c r="AM798" s="2"/>
      <c r="AN798" s="2"/>
    </row>
    <row r="799" spans="1:40" x14ac:dyDescent="0.25">
      <c r="A799" s="16"/>
      <c r="B799" s="27"/>
      <c r="C799" s="9"/>
      <c r="D799" s="6"/>
      <c r="E799" s="1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2"/>
      <c r="AJ799" s="2"/>
      <c r="AK799" s="2"/>
      <c r="AL799" s="2"/>
      <c r="AM799" s="2"/>
      <c r="AN799" s="2"/>
    </row>
    <row r="800" spans="1:40" x14ac:dyDescent="0.25">
      <c r="A800" s="16"/>
      <c r="B800" s="27"/>
      <c r="C800" s="9"/>
      <c r="D800" s="6"/>
      <c r="E800" s="1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2"/>
      <c r="AJ800" s="2"/>
      <c r="AK800" s="2"/>
      <c r="AL800" s="2"/>
      <c r="AM800" s="2"/>
      <c r="AN800" s="2"/>
    </row>
    <row r="801" spans="1:40" x14ac:dyDescent="0.25">
      <c r="A801" s="16"/>
      <c r="B801" s="27"/>
      <c r="C801" s="9"/>
      <c r="D801" s="6"/>
      <c r="E801" s="1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2"/>
      <c r="AJ801" s="2"/>
      <c r="AK801" s="2"/>
      <c r="AL801" s="2"/>
      <c r="AM801" s="2"/>
      <c r="AN801" s="2"/>
    </row>
    <row r="802" spans="1:40" x14ac:dyDescent="0.25">
      <c r="A802" s="16"/>
      <c r="B802" s="27"/>
      <c r="C802" s="9"/>
      <c r="D802" s="6"/>
      <c r="E802" s="1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2"/>
      <c r="AJ802" s="2"/>
      <c r="AK802" s="2"/>
      <c r="AL802" s="2"/>
      <c r="AM802" s="2"/>
      <c r="AN802" s="2"/>
    </row>
    <row r="803" spans="1:40" x14ac:dyDescent="0.25">
      <c r="A803" s="16"/>
      <c r="B803" s="27"/>
      <c r="C803" s="9"/>
      <c r="D803" s="6"/>
      <c r="E803" s="1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2"/>
      <c r="AJ803" s="2"/>
      <c r="AK803" s="2"/>
      <c r="AL803" s="2"/>
      <c r="AM803" s="2"/>
      <c r="AN803" s="2"/>
    </row>
    <row r="804" spans="1:40" x14ac:dyDescent="0.25">
      <c r="A804" s="16"/>
      <c r="B804" s="27"/>
      <c r="C804" s="9"/>
      <c r="D804" s="6"/>
      <c r="E804" s="1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2"/>
      <c r="AJ804" s="2"/>
      <c r="AK804" s="2"/>
      <c r="AL804" s="2"/>
      <c r="AM804" s="2"/>
      <c r="AN804" s="2"/>
    </row>
    <row r="805" spans="1:40" x14ac:dyDescent="0.25">
      <c r="A805" s="16"/>
      <c r="B805" s="27"/>
      <c r="C805" s="9"/>
      <c r="D805" s="6"/>
      <c r="E805" s="1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2"/>
      <c r="AJ805" s="2"/>
      <c r="AK805" s="2"/>
      <c r="AL805" s="2"/>
      <c r="AM805" s="2"/>
      <c r="AN805" s="2"/>
    </row>
    <row r="806" spans="1:40" x14ac:dyDescent="0.25">
      <c r="A806" s="16"/>
      <c r="B806" s="27"/>
      <c r="C806" s="9"/>
      <c r="D806" s="6"/>
      <c r="E806" s="1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2"/>
      <c r="AJ806" s="2"/>
      <c r="AK806" s="2"/>
      <c r="AL806" s="2"/>
      <c r="AM806" s="2"/>
      <c r="AN806" s="2"/>
    </row>
    <row r="807" spans="1:40" x14ac:dyDescent="0.25">
      <c r="A807" s="16"/>
      <c r="B807" s="27"/>
      <c r="C807" s="9"/>
      <c r="D807" s="6"/>
      <c r="E807" s="1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2"/>
      <c r="AJ807" s="2"/>
      <c r="AK807" s="2"/>
      <c r="AL807" s="2"/>
      <c r="AM807" s="2"/>
      <c r="AN807" s="2"/>
    </row>
    <row r="808" spans="1:40" x14ac:dyDescent="0.25">
      <c r="A808" s="16"/>
      <c r="B808" s="27"/>
      <c r="C808" s="9"/>
      <c r="D808" s="6"/>
      <c r="E808" s="1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2"/>
      <c r="AJ808" s="2"/>
      <c r="AK808" s="2"/>
      <c r="AL808" s="2"/>
      <c r="AM808" s="2"/>
      <c r="AN808" s="2"/>
    </row>
    <row r="809" spans="1:40" x14ac:dyDescent="0.25">
      <c r="A809" s="16"/>
      <c r="B809" s="27"/>
      <c r="C809" s="9"/>
      <c r="D809" s="6"/>
      <c r="E809" s="1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2"/>
      <c r="AJ809" s="2"/>
      <c r="AK809" s="2"/>
      <c r="AL809" s="2"/>
      <c r="AM809" s="2"/>
      <c r="AN809" s="2"/>
    </row>
    <row r="810" spans="1:40" x14ac:dyDescent="0.25">
      <c r="A810" s="16"/>
      <c r="B810" s="27"/>
      <c r="C810" s="9"/>
      <c r="D810" s="6"/>
      <c r="E810" s="1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2"/>
      <c r="AJ810" s="2"/>
      <c r="AK810" s="2"/>
      <c r="AL810" s="2"/>
      <c r="AM810" s="2"/>
      <c r="AN810" s="2"/>
    </row>
    <row r="811" spans="1:40" x14ac:dyDescent="0.25">
      <c r="A811" s="16"/>
      <c r="B811" s="27"/>
      <c r="C811" s="9"/>
      <c r="D811" s="6"/>
      <c r="E811" s="1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2"/>
      <c r="AJ811" s="2"/>
      <c r="AK811" s="2"/>
      <c r="AL811" s="2"/>
      <c r="AM811" s="2"/>
      <c r="AN811" s="2"/>
    </row>
    <row r="812" spans="1:40" x14ac:dyDescent="0.25">
      <c r="A812" s="16"/>
      <c r="B812" s="27"/>
      <c r="C812" s="9"/>
      <c r="D812" s="6"/>
      <c r="E812" s="1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2"/>
      <c r="AJ812" s="2"/>
      <c r="AK812" s="2"/>
      <c r="AL812" s="2"/>
      <c r="AM812" s="2"/>
      <c r="AN812" s="2"/>
    </row>
    <row r="813" spans="1:40" x14ac:dyDescent="0.25">
      <c r="A813" s="16"/>
      <c r="B813" s="27"/>
      <c r="C813" s="9"/>
      <c r="D813" s="6"/>
      <c r="E813" s="1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2"/>
      <c r="AJ813" s="2"/>
      <c r="AK813" s="2"/>
      <c r="AL813" s="2"/>
      <c r="AM813" s="2"/>
      <c r="AN813" s="2"/>
    </row>
    <row r="814" spans="1:40" x14ac:dyDescent="0.25">
      <c r="A814" s="16"/>
      <c r="B814" s="27"/>
      <c r="C814" s="9"/>
      <c r="D814" s="6"/>
      <c r="E814" s="1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2"/>
      <c r="AJ814" s="2"/>
      <c r="AK814" s="2"/>
      <c r="AL814" s="2"/>
      <c r="AM814" s="2"/>
      <c r="AN814" s="2"/>
    </row>
    <row r="815" spans="1:40" x14ac:dyDescent="0.25">
      <c r="A815" s="16"/>
      <c r="B815" s="27"/>
      <c r="C815" s="9"/>
      <c r="D815" s="6"/>
      <c r="E815" s="1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2"/>
      <c r="AJ815" s="2"/>
      <c r="AK815" s="2"/>
      <c r="AL815" s="2"/>
      <c r="AM815" s="2"/>
      <c r="AN815" s="2"/>
    </row>
    <row r="816" spans="1:40" x14ac:dyDescent="0.25">
      <c r="A816" s="16"/>
      <c r="B816" s="27"/>
      <c r="C816" s="9"/>
      <c r="D816" s="6"/>
      <c r="E816" s="1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2"/>
      <c r="AJ816" s="2"/>
      <c r="AK816" s="2"/>
      <c r="AL816" s="2"/>
      <c r="AM816" s="2"/>
      <c r="AN816" s="2"/>
    </row>
    <row r="817" spans="1:40" x14ac:dyDescent="0.25">
      <c r="A817" s="16"/>
      <c r="B817" s="27"/>
      <c r="C817" s="9"/>
      <c r="D817" s="6"/>
      <c r="E817" s="1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2"/>
      <c r="AJ817" s="2"/>
      <c r="AK817" s="2"/>
      <c r="AL817" s="2"/>
      <c r="AM817" s="2"/>
      <c r="AN817" s="2"/>
    </row>
    <row r="818" spans="1:40" x14ac:dyDescent="0.25">
      <c r="A818" s="16"/>
      <c r="B818" s="27"/>
      <c r="C818" s="9"/>
      <c r="D818" s="6"/>
      <c r="E818" s="1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2"/>
      <c r="AJ818" s="2"/>
      <c r="AK818" s="2"/>
      <c r="AL818" s="2"/>
      <c r="AM818" s="2"/>
      <c r="AN818" s="2"/>
    </row>
    <row r="819" spans="1:40" x14ac:dyDescent="0.25">
      <c r="A819" s="16"/>
      <c r="B819" s="27"/>
      <c r="C819" s="9"/>
      <c r="D819" s="6"/>
      <c r="E819" s="1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2"/>
      <c r="AJ819" s="2"/>
      <c r="AK819" s="2"/>
      <c r="AL819" s="2"/>
      <c r="AM819" s="2"/>
      <c r="AN819" s="2"/>
    </row>
    <row r="820" spans="1:40" x14ac:dyDescent="0.25">
      <c r="A820" s="16"/>
      <c r="B820" s="27"/>
      <c r="C820" s="9"/>
      <c r="D820" s="6"/>
      <c r="E820" s="1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2"/>
      <c r="AJ820" s="2"/>
      <c r="AK820" s="2"/>
      <c r="AL820" s="2"/>
      <c r="AM820" s="2"/>
      <c r="AN820" s="2"/>
    </row>
    <row r="821" spans="1:40" x14ac:dyDescent="0.25">
      <c r="A821" s="16"/>
      <c r="B821" s="27"/>
      <c r="C821" s="9"/>
      <c r="D821" s="6"/>
      <c r="E821" s="1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2"/>
      <c r="AJ821" s="2"/>
      <c r="AK821" s="2"/>
      <c r="AL821" s="2"/>
      <c r="AM821" s="2"/>
      <c r="AN821" s="2"/>
    </row>
    <row r="822" spans="1:40" x14ac:dyDescent="0.25">
      <c r="A822" s="16"/>
      <c r="B822" s="27"/>
      <c r="C822" s="9"/>
      <c r="D822" s="6"/>
      <c r="E822" s="1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2"/>
      <c r="AJ822" s="2"/>
      <c r="AK822" s="2"/>
      <c r="AL822" s="2"/>
      <c r="AM822" s="2"/>
      <c r="AN822" s="2"/>
    </row>
    <row r="823" spans="1:40" x14ac:dyDescent="0.25">
      <c r="A823" s="16"/>
      <c r="B823" s="27"/>
      <c r="C823" s="9"/>
      <c r="D823" s="6"/>
      <c r="E823" s="1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2"/>
      <c r="AJ823" s="2"/>
      <c r="AK823" s="2"/>
      <c r="AL823" s="2"/>
      <c r="AM823" s="2"/>
      <c r="AN823" s="2"/>
    </row>
    <row r="824" spans="1:40" x14ac:dyDescent="0.25">
      <c r="A824" s="16"/>
      <c r="B824" s="27"/>
      <c r="C824" s="9"/>
      <c r="D824" s="6"/>
      <c r="E824" s="1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2"/>
      <c r="AJ824" s="2"/>
      <c r="AK824" s="2"/>
      <c r="AL824" s="2"/>
      <c r="AM824" s="2"/>
      <c r="AN824" s="2"/>
    </row>
    <row r="825" spans="1:40" x14ac:dyDescent="0.25">
      <c r="A825" s="16"/>
      <c r="B825" s="27"/>
      <c r="C825" s="9"/>
      <c r="D825" s="6"/>
      <c r="E825" s="1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2"/>
      <c r="AJ825" s="2"/>
      <c r="AK825" s="2"/>
      <c r="AL825" s="2"/>
      <c r="AM825" s="2"/>
      <c r="AN825" s="2"/>
    </row>
    <row r="826" spans="1:40" x14ac:dyDescent="0.25">
      <c r="A826" s="16"/>
      <c r="B826" s="27"/>
      <c r="C826" s="9"/>
      <c r="D826" s="6"/>
      <c r="E826" s="1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2"/>
      <c r="AJ826" s="2"/>
      <c r="AK826" s="2"/>
      <c r="AL826" s="2"/>
      <c r="AM826" s="2"/>
      <c r="AN826" s="2"/>
    </row>
    <row r="827" spans="1:40" x14ac:dyDescent="0.25">
      <c r="A827" s="16"/>
      <c r="B827" s="27"/>
      <c r="C827" s="9"/>
      <c r="D827" s="6"/>
      <c r="E827" s="1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2"/>
      <c r="AJ827" s="2"/>
      <c r="AK827" s="2"/>
      <c r="AL827" s="2"/>
      <c r="AM827" s="2"/>
      <c r="AN827" s="2"/>
    </row>
    <row r="828" spans="1:40" x14ac:dyDescent="0.25">
      <c r="A828" s="16"/>
      <c r="B828" s="27"/>
      <c r="C828" s="9"/>
      <c r="D828" s="6"/>
      <c r="E828" s="1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2"/>
      <c r="AJ828" s="2"/>
      <c r="AK828" s="2"/>
      <c r="AL828" s="2"/>
      <c r="AM828" s="2"/>
      <c r="AN828" s="2"/>
    </row>
    <row r="829" spans="1:40" x14ac:dyDescent="0.25">
      <c r="A829" s="16"/>
      <c r="B829" s="27"/>
      <c r="C829" s="9"/>
      <c r="D829" s="6"/>
      <c r="E829" s="1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2"/>
      <c r="AJ829" s="2"/>
      <c r="AK829" s="2"/>
      <c r="AL829" s="2"/>
      <c r="AM829" s="2"/>
      <c r="AN829" s="2"/>
    </row>
    <row r="830" spans="1:40" x14ac:dyDescent="0.25">
      <c r="A830" s="16"/>
      <c r="B830" s="27"/>
      <c r="C830" s="9"/>
      <c r="D830" s="6"/>
      <c r="E830" s="1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2"/>
      <c r="AJ830" s="2"/>
      <c r="AK830" s="2"/>
      <c r="AL830" s="2"/>
      <c r="AM830" s="2"/>
      <c r="AN830" s="2"/>
    </row>
    <row r="831" spans="1:40" x14ac:dyDescent="0.25">
      <c r="A831" s="16"/>
      <c r="B831" s="27"/>
      <c r="C831" s="9"/>
      <c r="D831" s="6"/>
      <c r="E831" s="1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2"/>
      <c r="AJ831" s="2"/>
      <c r="AK831" s="2"/>
      <c r="AL831" s="2"/>
      <c r="AM831" s="2"/>
      <c r="AN831" s="2"/>
    </row>
    <row r="832" spans="1:40" x14ac:dyDescent="0.25">
      <c r="A832" s="16"/>
      <c r="B832" s="27"/>
      <c r="C832" s="9"/>
      <c r="D832" s="6"/>
      <c r="E832" s="1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2"/>
      <c r="AJ832" s="2"/>
      <c r="AK832" s="2"/>
      <c r="AL832" s="2"/>
      <c r="AM832" s="2"/>
      <c r="AN832" s="2"/>
    </row>
    <row r="833" spans="1:40" x14ac:dyDescent="0.25">
      <c r="A833" s="16"/>
      <c r="B833" s="27"/>
      <c r="C833" s="9"/>
      <c r="D833" s="6"/>
      <c r="E833" s="1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2"/>
      <c r="AJ833" s="2"/>
      <c r="AK833" s="2"/>
      <c r="AL833" s="2"/>
      <c r="AM833" s="2"/>
      <c r="AN833" s="2"/>
    </row>
    <row r="834" spans="1:40" x14ac:dyDescent="0.25">
      <c r="A834" s="16"/>
      <c r="B834" s="27"/>
      <c r="C834" s="9"/>
      <c r="D834" s="6"/>
      <c r="E834" s="1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2"/>
      <c r="AJ834" s="2"/>
      <c r="AK834" s="2"/>
      <c r="AL834" s="2"/>
      <c r="AM834" s="2"/>
      <c r="AN834" s="2"/>
    </row>
    <row r="835" spans="1:40" x14ac:dyDescent="0.25">
      <c r="A835" s="16"/>
      <c r="B835" s="27"/>
      <c r="C835" s="9"/>
      <c r="D835" s="6"/>
      <c r="E835" s="1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2"/>
      <c r="AJ835" s="2"/>
      <c r="AK835" s="2"/>
      <c r="AL835" s="2"/>
      <c r="AM835" s="2"/>
      <c r="AN835" s="2"/>
    </row>
    <row r="836" spans="1:40" x14ac:dyDescent="0.25">
      <c r="A836" s="16"/>
      <c r="B836" s="27"/>
      <c r="C836" s="9"/>
      <c r="D836" s="6"/>
      <c r="E836" s="1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2"/>
      <c r="AJ836" s="2"/>
      <c r="AK836" s="2"/>
      <c r="AL836" s="2"/>
      <c r="AM836" s="2"/>
      <c r="AN836" s="2"/>
    </row>
    <row r="837" spans="1:40" x14ac:dyDescent="0.25">
      <c r="A837" s="16"/>
      <c r="B837" s="27"/>
      <c r="C837" s="9"/>
      <c r="D837" s="6"/>
      <c r="E837" s="1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2"/>
      <c r="AJ837" s="2"/>
      <c r="AK837" s="2"/>
      <c r="AL837" s="2"/>
      <c r="AM837" s="2"/>
      <c r="AN837" s="2"/>
    </row>
    <row r="838" spans="1:40" x14ac:dyDescent="0.25">
      <c r="A838" s="16"/>
      <c r="B838" s="27"/>
      <c r="C838" s="9"/>
      <c r="D838" s="6"/>
      <c r="E838" s="1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2"/>
      <c r="AJ838" s="2"/>
      <c r="AK838" s="2"/>
      <c r="AL838" s="2"/>
      <c r="AM838" s="2"/>
      <c r="AN838" s="2"/>
    </row>
    <row r="839" spans="1:40" x14ac:dyDescent="0.25">
      <c r="A839" s="16"/>
      <c r="B839" s="27"/>
      <c r="C839" s="9"/>
      <c r="D839" s="6"/>
      <c r="E839" s="1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2"/>
      <c r="AJ839" s="2"/>
      <c r="AK839" s="2"/>
      <c r="AL839" s="2"/>
      <c r="AM839" s="2"/>
      <c r="AN839" s="2"/>
    </row>
    <row r="840" spans="1:40" x14ac:dyDescent="0.25">
      <c r="A840" s="16"/>
      <c r="B840" s="27"/>
      <c r="C840" s="9"/>
      <c r="D840" s="6"/>
      <c r="E840" s="1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2"/>
      <c r="AJ840" s="2"/>
      <c r="AK840" s="2"/>
      <c r="AL840" s="2"/>
      <c r="AM840" s="2"/>
      <c r="AN840" s="2"/>
    </row>
    <row r="841" spans="1:40" x14ac:dyDescent="0.25">
      <c r="A841" s="16"/>
      <c r="B841" s="27"/>
      <c r="C841" s="9"/>
      <c r="D841" s="6"/>
      <c r="E841" s="1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2"/>
      <c r="AJ841" s="2"/>
      <c r="AK841" s="2"/>
      <c r="AL841" s="2"/>
      <c r="AM841" s="2"/>
      <c r="AN841" s="2"/>
    </row>
    <row r="842" spans="1:40" x14ac:dyDescent="0.25">
      <c r="A842" s="16"/>
      <c r="B842" s="27"/>
      <c r="C842" s="9"/>
      <c r="D842" s="6"/>
      <c r="E842" s="1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2"/>
      <c r="AJ842" s="2"/>
      <c r="AK842" s="2"/>
      <c r="AL842" s="2"/>
      <c r="AM842" s="2"/>
      <c r="AN842" s="2"/>
    </row>
    <row r="843" spans="1:40" x14ac:dyDescent="0.25">
      <c r="A843" s="16"/>
      <c r="B843" s="27"/>
      <c r="C843" s="9"/>
      <c r="D843" s="6"/>
      <c r="E843" s="1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2"/>
      <c r="AJ843" s="2"/>
      <c r="AK843" s="2"/>
      <c r="AL843" s="2"/>
      <c r="AM843" s="2"/>
      <c r="AN843" s="2"/>
    </row>
    <row r="844" spans="1:40" x14ac:dyDescent="0.25">
      <c r="A844" s="16"/>
      <c r="B844" s="27"/>
      <c r="C844" s="9"/>
      <c r="D844" s="6"/>
      <c r="E844" s="1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2"/>
      <c r="AJ844" s="2"/>
      <c r="AK844" s="2"/>
      <c r="AL844" s="2"/>
      <c r="AM844" s="2"/>
      <c r="AN844" s="2"/>
    </row>
    <row r="845" spans="1:40" x14ac:dyDescent="0.25">
      <c r="A845" s="16"/>
      <c r="B845" s="27"/>
      <c r="C845" s="9"/>
      <c r="D845" s="6"/>
      <c r="E845" s="1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2"/>
      <c r="AJ845" s="2"/>
      <c r="AK845" s="2"/>
      <c r="AL845" s="2"/>
      <c r="AM845" s="2"/>
      <c r="AN845" s="2"/>
    </row>
    <row r="846" spans="1:40" x14ac:dyDescent="0.25">
      <c r="A846" s="16"/>
      <c r="B846" s="27"/>
      <c r="C846" s="9"/>
      <c r="D846" s="6"/>
      <c r="E846" s="1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2"/>
      <c r="AJ846" s="2"/>
      <c r="AK846" s="2"/>
      <c r="AL846" s="2"/>
      <c r="AM846" s="2"/>
      <c r="AN846" s="2"/>
    </row>
    <row r="847" spans="1:40" x14ac:dyDescent="0.25">
      <c r="A847" s="16"/>
      <c r="B847" s="27"/>
      <c r="C847" s="9"/>
      <c r="D847" s="6"/>
      <c r="E847" s="1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2"/>
      <c r="AJ847" s="2"/>
      <c r="AK847" s="2"/>
      <c r="AL847" s="2"/>
      <c r="AM847" s="2"/>
      <c r="AN847" s="2"/>
    </row>
    <row r="848" spans="1:40" x14ac:dyDescent="0.25">
      <c r="A848" s="16"/>
      <c r="B848" s="27"/>
      <c r="C848" s="9"/>
      <c r="D848" s="6"/>
      <c r="E848" s="1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2"/>
      <c r="AJ848" s="2"/>
      <c r="AK848" s="2"/>
      <c r="AL848" s="2"/>
      <c r="AM848" s="2"/>
      <c r="AN848" s="2"/>
    </row>
    <row r="849" spans="1:40" x14ac:dyDescent="0.25">
      <c r="A849" s="16"/>
      <c r="B849" s="27"/>
      <c r="C849" s="9"/>
      <c r="D849" s="6"/>
      <c r="E849" s="1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2"/>
      <c r="AJ849" s="2"/>
      <c r="AK849" s="2"/>
      <c r="AL849" s="2"/>
      <c r="AM849" s="2"/>
      <c r="AN849" s="2"/>
    </row>
    <row r="850" spans="1:40" x14ac:dyDescent="0.25">
      <c r="A850" s="16"/>
      <c r="B850" s="27"/>
      <c r="C850" s="9"/>
      <c r="D850" s="6"/>
      <c r="E850" s="1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2"/>
      <c r="AJ850" s="2"/>
      <c r="AK850" s="2"/>
      <c r="AL850" s="2"/>
      <c r="AM850" s="2"/>
      <c r="AN850" s="2"/>
    </row>
    <row r="851" spans="1:40" x14ac:dyDescent="0.25">
      <c r="A851" s="16"/>
      <c r="B851" s="27"/>
      <c r="C851" s="9"/>
      <c r="D851" s="6"/>
      <c r="E851" s="1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2"/>
      <c r="AJ851" s="2"/>
      <c r="AK851" s="2"/>
      <c r="AL851" s="2"/>
      <c r="AM851" s="2"/>
      <c r="AN851" s="2"/>
    </row>
    <row r="852" spans="1:40" x14ac:dyDescent="0.25">
      <c r="A852" s="16"/>
      <c r="B852" s="27"/>
      <c r="C852" s="9"/>
      <c r="D852" s="6"/>
      <c r="E852" s="1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2"/>
      <c r="AJ852" s="2"/>
      <c r="AK852" s="2"/>
      <c r="AL852" s="2"/>
      <c r="AM852" s="2"/>
      <c r="AN852" s="2"/>
    </row>
    <row r="853" spans="1:40" x14ac:dyDescent="0.25">
      <c r="A853" s="16"/>
      <c r="B853" s="27"/>
      <c r="C853" s="9"/>
      <c r="D853" s="6"/>
      <c r="E853" s="1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2"/>
      <c r="AJ853" s="2"/>
      <c r="AK853" s="2"/>
      <c r="AL853" s="2"/>
      <c r="AM853" s="2"/>
      <c r="AN853" s="2"/>
    </row>
    <row r="854" spans="1:40" x14ac:dyDescent="0.25">
      <c r="A854" s="16"/>
      <c r="B854" s="27"/>
      <c r="C854" s="9"/>
      <c r="D854" s="6"/>
      <c r="E854" s="1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2"/>
      <c r="AJ854" s="2"/>
      <c r="AK854" s="2"/>
      <c r="AL854" s="2"/>
      <c r="AM854" s="2"/>
      <c r="AN854" s="2"/>
    </row>
    <row r="855" spans="1:40" x14ac:dyDescent="0.25">
      <c r="A855" s="16"/>
      <c r="B855" s="27"/>
      <c r="C855" s="9"/>
      <c r="D855" s="6"/>
      <c r="E855" s="1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2"/>
      <c r="AJ855" s="2"/>
      <c r="AK855" s="2"/>
      <c r="AL855" s="2"/>
      <c r="AM855" s="2"/>
      <c r="AN855" s="2"/>
    </row>
    <row r="856" spans="1:40" x14ac:dyDescent="0.25">
      <c r="A856" s="16"/>
      <c r="B856" s="27"/>
      <c r="C856" s="9"/>
      <c r="D856" s="6"/>
      <c r="E856" s="1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2"/>
      <c r="AJ856" s="2"/>
      <c r="AK856" s="2"/>
      <c r="AL856" s="2"/>
      <c r="AM856" s="2"/>
      <c r="AN856" s="2"/>
    </row>
    <row r="857" spans="1:40" x14ac:dyDescent="0.25">
      <c r="A857" s="16"/>
      <c r="B857" s="27"/>
      <c r="C857" s="9"/>
      <c r="D857" s="6"/>
      <c r="E857" s="1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2"/>
      <c r="AJ857" s="2"/>
      <c r="AK857" s="2"/>
      <c r="AL857" s="2"/>
      <c r="AM857" s="2"/>
      <c r="AN857" s="2"/>
    </row>
    <row r="858" spans="1:40" x14ac:dyDescent="0.25">
      <c r="A858" s="16"/>
      <c r="B858" s="27"/>
      <c r="C858" s="9"/>
      <c r="D858" s="6"/>
      <c r="E858" s="1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2"/>
      <c r="AJ858" s="2"/>
      <c r="AK858" s="2"/>
      <c r="AL858" s="2"/>
      <c r="AM858" s="2"/>
      <c r="AN858" s="2"/>
    </row>
    <row r="859" spans="1:40" x14ac:dyDescent="0.25">
      <c r="A859" s="16"/>
      <c r="B859" s="27"/>
      <c r="C859" s="9"/>
      <c r="D859" s="6"/>
      <c r="E859" s="1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2"/>
      <c r="AJ859" s="2"/>
      <c r="AK859" s="2"/>
      <c r="AL859" s="2"/>
      <c r="AM859" s="2"/>
      <c r="AN859" s="2"/>
    </row>
    <row r="860" spans="1:40" x14ac:dyDescent="0.25">
      <c r="A860" s="16"/>
      <c r="B860" s="27"/>
      <c r="C860" s="9"/>
      <c r="D860" s="6"/>
      <c r="E860" s="1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2"/>
      <c r="AJ860" s="2"/>
      <c r="AK860" s="2"/>
      <c r="AL860" s="2"/>
      <c r="AM860" s="2"/>
      <c r="AN860" s="2"/>
    </row>
    <row r="861" spans="1:40" x14ac:dyDescent="0.25">
      <c r="A861" s="16"/>
      <c r="B861" s="27"/>
      <c r="C861" s="9"/>
      <c r="D861" s="6"/>
      <c r="E861" s="1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2"/>
      <c r="AJ861" s="2"/>
      <c r="AK861" s="2"/>
      <c r="AL861" s="2"/>
      <c r="AM861" s="2"/>
      <c r="AN861" s="2"/>
    </row>
    <row r="862" spans="1:40" x14ac:dyDescent="0.25">
      <c r="A862" s="16"/>
      <c r="B862" s="27"/>
      <c r="C862" s="9"/>
      <c r="D862" s="6"/>
      <c r="E862" s="1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2"/>
      <c r="AJ862" s="2"/>
      <c r="AK862" s="2"/>
      <c r="AL862" s="2"/>
      <c r="AM862" s="2"/>
      <c r="AN862" s="2"/>
    </row>
    <row r="863" spans="1:40" x14ac:dyDescent="0.25">
      <c r="A863" s="16"/>
      <c r="B863" s="27"/>
      <c r="C863" s="9"/>
      <c r="D863" s="6"/>
      <c r="E863" s="1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2"/>
      <c r="AJ863" s="2"/>
      <c r="AK863" s="2"/>
      <c r="AL863" s="2"/>
      <c r="AM863" s="2"/>
      <c r="AN863" s="2"/>
    </row>
    <row r="864" spans="1:40" x14ac:dyDescent="0.25">
      <c r="A864" s="16"/>
      <c r="B864" s="27"/>
      <c r="C864" s="9"/>
      <c r="D864" s="6"/>
      <c r="E864" s="1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2"/>
      <c r="AJ864" s="2"/>
      <c r="AK864" s="2"/>
      <c r="AL864" s="2"/>
      <c r="AM864" s="2"/>
      <c r="AN864" s="2"/>
    </row>
    <row r="865" spans="1:40" x14ac:dyDescent="0.25">
      <c r="A865" s="16"/>
      <c r="B865" s="27"/>
      <c r="C865" s="9"/>
      <c r="D865" s="6"/>
      <c r="E865" s="1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2"/>
      <c r="AJ865" s="2"/>
      <c r="AK865" s="2"/>
      <c r="AL865" s="2"/>
      <c r="AM865" s="2"/>
      <c r="AN865" s="2"/>
    </row>
    <row r="866" spans="1:40" x14ac:dyDescent="0.25">
      <c r="A866" s="16"/>
      <c r="B866" s="27"/>
      <c r="C866" s="9"/>
      <c r="D866" s="6"/>
      <c r="E866" s="1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2"/>
      <c r="AJ866" s="2"/>
      <c r="AK866" s="2"/>
      <c r="AL866" s="2"/>
      <c r="AM866" s="2"/>
      <c r="AN866" s="2"/>
    </row>
    <row r="867" spans="1:40" x14ac:dyDescent="0.25">
      <c r="A867" s="16"/>
      <c r="B867" s="27"/>
      <c r="C867" s="9"/>
      <c r="D867" s="6"/>
      <c r="E867" s="1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2"/>
      <c r="AJ867" s="2"/>
      <c r="AK867" s="2"/>
      <c r="AL867" s="2"/>
      <c r="AM867" s="2"/>
      <c r="AN867" s="2"/>
    </row>
    <row r="868" spans="1:40" x14ac:dyDescent="0.25">
      <c r="A868" s="16"/>
      <c r="B868" s="27"/>
      <c r="C868" s="9"/>
      <c r="D868" s="6"/>
      <c r="E868" s="1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2"/>
      <c r="AJ868" s="2"/>
      <c r="AK868" s="2"/>
      <c r="AL868" s="2"/>
      <c r="AM868" s="2"/>
      <c r="AN868" s="2"/>
    </row>
    <row r="869" spans="1:40" x14ac:dyDescent="0.25">
      <c r="A869" s="16"/>
      <c r="B869" s="27"/>
      <c r="C869" s="9"/>
      <c r="D869" s="6"/>
      <c r="E869" s="1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2"/>
      <c r="AJ869" s="2"/>
      <c r="AK869" s="2"/>
      <c r="AL869" s="2"/>
      <c r="AM869" s="2"/>
      <c r="AN869" s="2"/>
    </row>
    <row r="870" spans="1:40" x14ac:dyDescent="0.25">
      <c r="A870" s="16"/>
      <c r="B870" s="27"/>
      <c r="C870" s="9"/>
      <c r="D870" s="6"/>
      <c r="E870" s="1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2"/>
      <c r="AJ870" s="2"/>
      <c r="AK870" s="2"/>
      <c r="AL870" s="2"/>
      <c r="AM870" s="2"/>
      <c r="AN870" s="2"/>
    </row>
    <row r="871" spans="1:40" x14ac:dyDescent="0.25">
      <c r="A871" s="16"/>
      <c r="B871" s="27"/>
      <c r="C871" s="9"/>
      <c r="D871" s="6"/>
      <c r="E871" s="1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2"/>
      <c r="AJ871" s="2"/>
      <c r="AK871" s="2"/>
      <c r="AL871" s="2"/>
      <c r="AM871" s="2"/>
      <c r="AN871" s="2"/>
    </row>
    <row r="872" spans="1:40" x14ac:dyDescent="0.25">
      <c r="A872" s="16"/>
      <c r="B872" s="27"/>
      <c r="C872" s="9"/>
      <c r="D872" s="6"/>
      <c r="E872" s="1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2"/>
      <c r="AJ872" s="2"/>
      <c r="AK872" s="2"/>
      <c r="AL872" s="2"/>
      <c r="AM872" s="2"/>
      <c r="AN872" s="2"/>
    </row>
    <row r="873" spans="1:40" x14ac:dyDescent="0.25">
      <c r="A873" s="16"/>
      <c r="B873" s="27"/>
      <c r="C873" s="9"/>
      <c r="D873" s="6"/>
      <c r="E873" s="1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2"/>
      <c r="AJ873" s="2"/>
      <c r="AK873" s="2"/>
      <c r="AL873" s="2"/>
      <c r="AM873" s="2"/>
      <c r="AN873" s="2"/>
    </row>
    <row r="874" spans="1:40" x14ac:dyDescent="0.25">
      <c r="A874" s="16"/>
      <c r="B874" s="27"/>
      <c r="C874" s="9"/>
      <c r="D874" s="6"/>
      <c r="E874" s="1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2"/>
      <c r="AJ874" s="2"/>
      <c r="AK874" s="2"/>
      <c r="AL874" s="2"/>
      <c r="AM874" s="2"/>
      <c r="AN874" s="2"/>
    </row>
    <row r="875" spans="1:40" x14ac:dyDescent="0.25">
      <c r="A875" s="16"/>
      <c r="B875" s="27"/>
      <c r="C875" s="9"/>
      <c r="D875" s="6"/>
      <c r="E875" s="1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2"/>
      <c r="AJ875" s="2"/>
      <c r="AK875" s="2"/>
      <c r="AL875" s="2"/>
      <c r="AM875" s="2"/>
      <c r="AN875" s="2"/>
    </row>
    <row r="876" spans="1:40" x14ac:dyDescent="0.25">
      <c r="A876" s="16"/>
      <c r="B876" s="27"/>
      <c r="C876" s="9"/>
      <c r="D876" s="6"/>
      <c r="E876" s="1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2"/>
      <c r="AJ876" s="2"/>
      <c r="AK876" s="2"/>
      <c r="AL876" s="2"/>
      <c r="AM876" s="2"/>
      <c r="AN876" s="2"/>
    </row>
    <row r="877" spans="1:40" x14ac:dyDescent="0.25">
      <c r="A877" s="16"/>
      <c r="B877" s="27"/>
      <c r="C877" s="9"/>
      <c r="D877" s="6"/>
      <c r="E877" s="1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2"/>
      <c r="AJ877" s="2"/>
      <c r="AK877" s="2"/>
      <c r="AL877" s="2"/>
      <c r="AM877" s="2"/>
      <c r="AN877" s="2"/>
    </row>
    <row r="878" spans="1:40" x14ac:dyDescent="0.25">
      <c r="A878" s="16"/>
      <c r="B878" s="27"/>
      <c r="C878" s="9"/>
      <c r="D878" s="6"/>
      <c r="E878" s="1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2"/>
      <c r="AJ878" s="2"/>
      <c r="AK878" s="2"/>
      <c r="AL878" s="2"/>
      <c r="AM878" s="2"/>
      <c r="AN878" s="2"/>
    </row>
    <row r="879" spans="1:40" x14ac:dyDescent="0.25">
      <c r="A879" s="16"/>
      <c r="B879" s="27"/>
      <c r="C879" s="9"/>
      <c r="D879" s="6"/>
      <c r="E879" s="1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2"/>
      <c r="AJ879" s="2"/>
      <c r="AK879" s="2"/>
      <c r="AL879" s="2"/>
      <c r="AM879" s="2"/>
      <c r="AN879" s="2"/>
    </row>
    <row r="880" spans="1:40" x14ac:dyDescent="0.25">
      <c r="A880" s="16"/>
      <c r="B880" s="27"/>
      <c r="C880" s="9"/>
      <c r="D880" s="6"/>
      <c r="E880" s="1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2"/>
      <c r="AJ880" s="2"/>
      <c r="AK880" s="2"/>
      <c r="AL880" s="2"/>
      <c r="AM880" s="2"/>
      <c r="AN880" s="2"/>
    </row>
    <row r="881" spans="1:40" x14ac:dyDescent="0.25">
      <c r="A881" s="16"/>
      <c r="B881" s="27"/>
      <c r="C881" s="9"/>
      <c r="D881" s="6"/>
      <c r="E881" s="1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2"/>
      <c r="AJ881" s="2"/>
      <c r="AK881" s="2"/>
      <c r="AL881" s="2"/>
      <c r="AM881" s="2"/>
      <c r="AN881" s="2"/>
    </row>
    <row r="882" spans="1:40" x14ac:dyDescent="0.25">
      <c r="A882" s="16"/>
      <c r="B882" s="27"/>
      <c r="C882" s="9"/>
      <c r="D882" s="6"/>
      <c r="E882" s="1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2"/>
      <c r="AJ882" s="2"/>
      <c r="AK882" s="2"/>
      <c r="AL882" s="2"/>
      <c r="AM882" s="2"/>
      <c r="AN882" s="2"/>
    </row>
    <row r="883" spans="1:40" x14ac:dyDescent="0.25">
      <c r="A883" s="16"/>
      <c r="B883" s="27"/>
      <c r="C883" s="9"/>
      <c r="D883" s="6"/>
      <c r="E883" s="1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2"/>
      <c r="AJ883" s="2"/>
      <c r="AK883" s="2"/>
      <c r="AL883" s="2"/>
      <c r="AM883" s="2"/>
      <c r="AN883" s="2"/>
    </row>
    <row r="884" spans="1:40" x14ac:dyDescent="0.25">
      <c r="A884" s="16"/>
      <c r="B884" s="27"/>
      <c r="C884" s="9"/>
      <c r="D884" s="6"/>
      <c r="E884" s="1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2"/>
      <c r="AJ884" s="2"/>
      <c r="AK884" s="2"/>
      <c r="AL884" s="2"/>
      <c r="AM884" s="2"/>
      <c r="AN884" s="2"/>
    </row>
    <row r="885" spans="1:40" x14ac:dyDescent="0.25">
      <c r="A885" s="16"/>
      <c r="B885" s="27"/>
      <c r="C885" s="9"/>
      <c r="D885" s="6"/>
      <c r="E885" s="1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2"/>
      <c r="AJ885" s="2"/>
      <c r="AK885" s="2"/>
      <c r="AL885" s="2"/>
      <c r="AM885" s="2"/>
      <c r="AN885" s="2"/>
    </row>
    <row r="886" spans="1:40" x14ac:dyDescent="0.25">
      <c r="A886" s="16"/>
      <c r="B886" s="27"/>
      <c r="C886" s="9"/>
      <c r="D886" s="6"/>
      <c r="E886" s="1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2"/>
      <c r="AJ886" s="2"/>
      <c r="AK886" s="2"/>
      <c r="AL886" s="2"/>
      <c r="AM886" s="2"/>
      <c r="AN886" s="2"/>
    </row>
    <row r="887" spans="1:40" x14ac:dyDescent="0.25">
      <c r="A887" s="16"/>
      <c r="B887" s="27"/>
      <c r="C887" s="9"/>
      <c r="D887" s="6"/>
      <c r="E887" s="1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2"/>
      <c r="AJ887" s="2"/>
      <c r="AK887" s="2"/>
      <c r="AL887" s="2"/>
      <c r="AM887" s="2"/>
      <c r="AN887" s="2"/>
    </row>
    <row r="888" spans="1:40" x14ac:dyDescent="0.25">
      <c r="A888" s="16"/>
      <c r="B888" s="27"/>
      <c r="C888" s="9"/>
      <c r="D888" s="6"/>
      <c r="E888" s="1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2"/>
      <c r="AJ888" s="2"/>
      <c r="AK888" s="2"/>
      <c r="AL888" s="2"/>
      <c r="AM888" s="2"/>
      <c r="AN888" s="2"/>
    </row>
    <row r="889" spans="1:40" x14ac:dyDescent="0.25">
      <c r="A889" s="16"/>
      <c r="B889" s="27"/>
      <c r="C889" s="9"/>
      <c r="D889" s="6"/>
      <c r="E889" s="1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2"/>
      <c r="AJ889" s="2"/>
      <c r="AK889" s="2"/>
      <c r="AL889" s="2"/>
      <c r="AM889" s="2"/>
      <c r="AN889" s="2"/>
    </row>
    <row r="890" spans="1:40" x14ac:dyDescent="0.25">
      <c r="A890" s="16"/>
      <c r="B890" s="27"/>
      <c r="C890" s="9"/>
      <c r="D890" s="6"/>
      <c r="E890" s="1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2"/>
      <c r="AJ890" s="2"/>
      <c r="AK890" s="2"/>
      <c r="AL890" s="2"/>
      <c r="AM890" s="2"/>
      <c r="AN890" s="2"/>
    </row>
    <row r="891" spans="1:40" x14ac:dyDescent="0.25">
      <c r="A891" s="16"/>
      <c r="B891" s="27"/>
      <c r="C891" s="9"/>
      <c r="D891" s="6"/>
      <c r="E891" s="1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2"/>
      <c r="AJ891" s="2"/>
      <c r="AK891" s="2"/>
      <c r="AL891" s="2"/>
      <c r="AM891" s="2"/>
      <c r="AN891" s="2"/>
    </row>
    <row r="892" spans="1:40" x14ac:dyDescent="0.25">
      <c r="A892" s="16"/>
      <c r="B892" s="27"/>
      <c r="C892" s="9"/>
      <c r="D892" s="6"/>
      <c r="E892" s="1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2"/>
      <c r="AJ892" s="2"/>
      <c r="AK892" s="2"/>
      <c r="AL892" s="2"/>
      <c r="AM892" s="2"/>
      <c r="AN892" s="2"/>
    </row>
    <row r="893" spans="1:40" x14ac:dyDescent="0.25">
      <c r="A893" s="16"/>
      <c r="B893" s="27"/>
      <c r="C893" s="9"/>
      <c r="D893" s="6"/>
      <c r="E893" s="1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2"/>
      <c r="AJ893" s="2"/>
      <c r="AK893" s="2"/>
      <c r="AL893" s="2"/>
      <c r="AM893" s="2"/>
      <c r="AN893" s="2"/>
    </row>
    <row r="894" spans="1:40" x14ac:dyDescent="0.25">
      <c r="A894" s="16"/>
      <c r="B894" s="27"/>
      <c r="C894" s="9"/>
      <c r="D894" s="6"/>
      <c r="E894" s="1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2"/>
      <c r="AJ894" s="2"/>
      <c r="AK894" s="2"/>
      <c r="AL894" s="2"/>
      <c r="AM894" s="2"/>
      <c r="AN894" s="2"/>
    </row>
    <row r="895" spans="1:40" x14ac:dyDescent="0.25">
      <c r="A895" s="16"/>
      <c r="B895" s="27"/>
      <c r="C895" s="9"/>
      <c r="D895" s="6"/>
      <c r="E895" s="1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2"/>
      <c r="AJ895" s="2"/>
      <c r="AK895" s="2"/>
      <c r="AL895" s="2"/>
      <c r="AM895" s="2"/>
      <c r="AN895" s="2"/>
    </row>
    <row r="896" spans="1:40" x14ac:dyDescent="0.25">
      <c r="A896" s="16"/>
      <c r="B896" s="27"/>
      <c r="C896" s="9"/>
      <c r="D896" s="6"/>
      <c r="E896" s="1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2"/>
      <c r="AJ896" s="2"/>
      <c r="AK896" s="2"/>
      <c r="AL896" s="2"/>
      <c r="AM896" s="2"/>
      <c r="AN896" s="2"/>
    </row>
    <row r="897" spans="1:40" x14ac:dyDescent="0.25">
      <c r="A897" s="16"/>
      <c r="B897" s="27"/>
      <c r="C897" s="9"/>
      <c r="D897" s="6"/>
      <c r="E897" s="1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2"/>
      <c r="AJ897" s="2"/>
      <c r="AK897" s="2"/>
      <c r="AL897" s="2"/>
      <c r="AM897" s="2"/>
      <c r="AN897" s="2"/>
    </row>
    <row r="898" spans="1:40" x14ac:dyDescent="0.25">
      <c r="A898" s="16"/>
      <c r="B898" s="27"/>
      <c r="C898" s="9"/>
      <c r="D898" s="6"/>
      <c r="E898" s="1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2"/>
      <c r="AJ898" s="2"/>
      <c r="AK898" s="2"/>
      <c r="AL898" s="2"/>
      <c r="AM898" s="2"/>
      <c r="AN898" s="2"/>
    </row>
    <row r="899" spans="1:40" x14ac:dyDescent="0.25">
      <c r="A899" s="16"/>
      <c r="B899" s="27"/>
      <c r="C899" s="9"/>
      <c r="D899" s="6"/>
      <c r="E899" s="1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2"/>
      <c r="AJ899" s="2"/>
      <c r="AK899" s="2"/>
      <c r="AL899" s="2"/>
      <c r="AM899" s="2"/>
      <c r="AN899" s="2"/>
    </row>
    <row r="900" spans="1:40" x14ac:dyDescent="0.25">
      <c r="A900" s="16"/>
      <c r="B900" s="27"/>
      <c r="C900" s="9"/>
      <c r="D900" s="6"/>
      <c r="E900" s="1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2"/>
      <c r="AJ900" s="2"/>
      <c r="AK900" s="2"/>
      <c r="AL900" s="2"/>
      <c r="AM900" s="2"/>
      <c r="AN900" s="2"/>
    </row>
    <row r="901" spans="1:40" x14ac:dyDescent="0.25">
      <c r="A901" s="16"/>
      <c r="B901" s="27"/>
      <c r="C901" s="9"/>
      <c r="D901" s="6"/>
      <c r="E901" s="1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2"/>
      <c r="AJ901" s="2"/>
      <c r="AK901" s="2"/>
      <c r="AL901" s="2"/>
      <c r="AM901" s="2"/>
      <c r="AN901" s="2"/>
    </row>
    <row r="902" spans="1:40" x14ac:dyDescent="0.25">
      <c r="A902" s="16"/>
      <c r="B902" s="27"/>
      <c r="C902" s="9"/>
      <c r="D902" s="6"/>
      <c r="E902" s="1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2"/>
      <c r="AJ902" s="2"/>
      <c r="AK902" s="2"/>
      <c r="AL902" s="2"/>
      <c r="AM902" s="2"/>
      <c r="AN902" s="2"/>
    </row>
    <row r="903" spans="1:40" x14ac:dyDescent="0.25">
      <c r="A903" s="16"/>
      <c r="B903" s="27"/>
      <c r="C903" s="9"/>
      <c r="D903" s="6"/>
      <c r="E903" s="1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2"/>
      <c r="AJ903" s="2"/>
      <c r="AK903" s="2"/>
      <c r="AL903" s="2"/>
      <c r="AM903" s="2"/>
      <c r="AN903" s="2"/>
    </row>
    <row r="904" spans="1:40" x14ac:dyDescent="0.25">
      <c r="A904" s="16"/>
      <c r="B904" s="27"/>
      <c r="C904" s="9"/>
      <c r="D904" s="6"/>
      <c r="E904" s="1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2"/>
      <c r="AJ904" s="2"/>
      <c r="AK904" s="2"/>
      <c r="AL904" s="2"/>
      <c r="AM904" s="2"/>
      <c r="AN904" s="2"/>
    </row>
    <row r="905" spans="1:40" x14ac:dyDescent="0.25">
      <c r="A905" s="16"/>
      <c r="B905" s="27"/>
      <c r="C905" s="9"/>
      <c r="D905" s="6"/>
      <c r="E905" s="1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2"/>
      <c r="AJ905" s="2"/>
      <c r="AK905" s="2"/>
      <c r="AL905" s="2"/>
      <c r="AM905" s="2"/>
      <c r="AN905" s="2"/>
    </row>
    <row r="906" spans="1:40" x14ac:dyDescent="0.25">
      <c r="A906" s="16"/>
      <c r="B906" s="27"/>
      <c r="C906" s="9"/>
      <c r="D906" s="6"/>
      <c r="E906" s="1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2"/>
      <c r="AJ906" s="2"/>
      <c r="AK906" s="2"/>
      <c r="AL906" s="2"/>
      <c r="AM906" s="2"/>
      <c r="AN906" s="2"/>
    </row>
    <row r="907" spans="1:40" x14ac:dyDescent="0.25">
      <c r="A907" s="16"/>
      <c r="B907" s="27"/>
      <c r="C907" s="9"/>
      <c r="D907" s="6"/>
      <c r="E907" s="1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2"/>
      <c r="AJ907" s="2"/>
      <c r="AK907" s="2"/>
      <c r="AL907" s="2"/>
      <c r="AM907" s="2"/>
      <c r="AN907" s="2"/>
    </row>
    <row r="908" spans="1:40" x14ac:dyDescent="0.25">
      <c r="A908" s="16"/>
      <c r="B908" s="27"/>
      <c r="C908" s="9"/>
      <c r="D908" s="6"/>
      <c r="E908" s="1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2"/>
      <c r="AJ908" s="2"/>
      <c r="AK908" s="2"/>
      <c r="AL908" s="2"/>
      <c r="AM908" s="2"/>
      <c r="AN908" s="2"/>
    </row>
    <row r="909" spans="1:40" x14ac:dyDescent="0.25">
      <c r="A909" s="16"/>
      <c r="B909" s="27"/>
      <c r="C909" s="9"/>
      <c r="D909" s="6"/>
      <c r="E909" s="1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2"/>
      <c r="AJ909" s="2"/>
      <c r="AK909" s="2"/>
      <c r="AL909" s="2"/>
      <c r="AM909" s="2"/>
      <c r="AN909" s="2"/>
    </row>
    <row r="910" spans="1:40" x14ac:dyDescent="0.25">
      <c r="A910" s="16"/>
      <c r="B910" s="27"/>
      <c r="C910" s="9"/>
      <c r="D910" s="6"/>
      <c r="E910" s="1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2"/>
      <c r="AJ910" s="2"/>
      <c r="AK910" s="2"/>
      <c r="AL910" s="2"/>
      <c r="AM910" s="2"/>
      <c r="AN910" s="2"/>
    </row>
    <row r="911" spans="1:40" x14ac:dyDescent="0.25">
      <c r="A911" s="16"/>
      <c r="B911" s="27"/>
      <c r="C911" s="9"/>
      <c r="D911" s="6"/>
      <c r="E911" s="1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2"/>
      <c r="AJ911" s="2"/>
      <c r="AK911" s="2"/>
      <c r="AL911" s="2"/>
      <c r="AM911" s="2"/>
      <c r="AN911" s="2"/>
    </row>
    <row r="912" spans="1:40" x14ac:dyDescent="0.25">
      <c r="A912" s="16"/>
      <c r="B912" s="27"/>
      <c r="C912" s="9"/>
      <c r="D912" s="6"/>
      <c r="E912" s="1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2"/>
      <c r="AJ912" s="2"/>
      <c r="AK912" s="2"/>
      <c r="AL912" s="2"/>
      <c r="AM912" s="2"/>
      <c r="AN912" s="2"/>
    </row>
    <row r="913" spans="1:40" x14ac:dyDescent="0.25">
      <c r="A913" s="16"/>
      <c r="B913" s="27"/>
      <c r="C913" s="9"/>
      <c r="D913" s="6"/>
      <c r="E913" s="1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2"/>
      <c r="AJ913" s="2"/>
      <c r="AK913" s="2"/>
      <c r="AL913" s="2"/>
      <c r="AM913" s="2"/>
      <c r="AN913" s="2"/>
    </row>
    <row r="914" spans="1:40" x14ac:dyDescent="0.25">
      <c r="A914" s="16"/>
      <c r="B914" s="27"/>
      <c r="C914" s="9"/>
      <c r="D914" s="6"/>
      <c r="E914" s="1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2"/>
      <c r="AJ914" s="2"/>
      <c r="AK914" s="2"/>
      <c r="AL914" s="2"/>
      <c r="AM914" s="2"/>
      <c r="AN914" s="2"/>
    </row>
    <row r="915" spans="1:40" x14ac:dyDescent="0.25">
      <c r="A915" s="16"/>
      <c r="B915" s="27"/>
      <c r="C915" s="9"/>
      <c r="D915" s="6"/>
      <c r="E915" s="1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2"/>
      <c r="AJ915" s="2"/>
      <c r="AK915" s="2"/>
      <c r="AL915" s="2"/>
      <c r="AM915" s="2"/>
      <c r="AN915" s="2"/>
    </row>
    <row r="916" spans="1:40" x14ac:dyDescent="0.25">
      <c r="A916" s="16"/>
      <c r="B916" s="27"/>
      <c r="C916" s="9"/>
      <c r="D916" s="6"/>
      <c r="E916" s="1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2"/>
      <c r="AJ916" s="2"/>
      <c r="AK916" s="2"/>
      <c r="AL916" s="2"/>
      <c r="AM916" s="2"/>
      <c r="AN916" s="2"/>
    </row>
    <row r="917" spans="1:40" x14ac:dyDescent="0.25">
      <c r="A917" s="16"/>
      <c r="B917" s="27"/>
      <c r="C917" s="9"/>
      <c r="D917" s="6"/>
      <c r="E917" s="1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2"/>
      <c r="AJ917" s="2"/>
      <c r="AK917" s="2"/>
      <c r="AL917" s="2"/>
      <c r="AM917" s="2"/>
      <c r="AN917" s="2"/>
    </row>
    <row r="918" spans="1:40" x14ac:dyDescent="0.25">
      <c r="A918" s="16"/>
      <c r="B918" s="27"/>
      <c r="C918" s="9"/>
      <c r="D918" s="6"/>
      <c r="E918" s="1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2"/>
      <c r="AJ918" s="2"/>
      <c r="AK918" s="2"/>
      <c r="AL918" s="2"/>
      <c r="AM918" s="2"/>
      <c r="AN918" s="2"/>
    </row>
    <row r="919" spans="1:40" x14ac:dyDescent="0.25">
      <c r="A919" s="16"/>
      <c r="B919" s="27"/>
      <c r="C919" s="9"/>
      <c r="D919" s="6"/>
      <c r="E919" s="1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2"/>
      <c r="AJ919" s="2"/>
      <c r="AK919" s="2"/>
      <c r="AL919" s="2"/>
      <c r="AM919" s="2"/>
      <c r="AN919" s="2"/>
    </row>
    <row r="920" spans="1:40" x14ac:dyDescent="0.25">
      <c r="A920" s="16"/>
      <c r="B920" s="27"/>
      <c r="C920" s="9"/>
      <c r="D920" s="6"/>
      <c r="E920" s="1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2"/>
      <c r="AJ920" s="2"/>
      <c r="AK920" s="2"/>
      <c r="AL920" s="2"/>
      <c r="AM920" s="2"/>
      <c r="AN920" s="2"/>
    </row>
    <row r="921" spans="1:40" x14ac:dyDescent="0.25">
      <c r="A921" s="16"/>
      <c r="B921" s="27"/>
      <c r="C921" s="9"/>
      <c r="D921" s="6"/>
      <c r="E921" s="1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2"/>
      <c r="AJ921" s="2"/>
      <c r="AK921" s="2"/>
      <c r="AL921" s="2"/>
      <c r="AM921" s="2"/>
      <c r="AN921" s="2"/>
    </row>
    <row r="922" spans="1:40" x14ac:dyDescent="0.25">
      <c r="A922" s="16"/>
      <c r="B922" s="27"/>
      <c r="C922" s="9"/>
      <c r="D922" s="6"/>
      <c r="E922" s="1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2"/>
      <c r="AJ922" s="2"/>
      <c r="AK922" s="2"/>
      <c r="AL922" s="2"/>
      <c r="AM922" s="2"/>
      <c r="AN922" s="2"/>
    </row>
    <row r="923" spans="1:40" x14ac:dyDescent="0.25">
      <c r="A923" s="16"/>
      <c r="B923" s="27"/>
      <c r="C923" s="9"/>
      <c r="D923" s="6"/>
      <c r="E923" s="1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2"/>
      <c r="AJ923" s="2"/>
      <c r="AK923" s="2"/>
      <c r="AL923" s="2"/>
      <c r="AM923" s="2"/>
      <c r="AN923" s="2"/>
    </row>
    <row r="924" spans="1:40" x14ac:dyDescent="0.25">
      <c r="A924" s="16"/>
      <c r="B924" s="27"/>
      <c r="C924" s="9"/>
      <c r="D924" s="6"/>
      <c r="E924" s="1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2"/>
      <c r="AJ924" s="2"/>
      <c r="AK924" s="2"/>
      <c r="AL924" s="2"/>
      <c r="AM924" s="2"/>
      <c r="AN924" s="2"/>
    </row>
    <row r="925" spans="1:40" x14ac:dyDescent="0.25">
      <c r="A925" s="16"/>
      <c r="B925" s="27"/>
      <c r="C925" s="9"/>
      <c r="D925" s="6"/>
      <c r="E925" s="1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2"/>
      <c r="AJ925" s="2"/>
      <c r="AK925" s="2"/>
      <c r="AL925" s="2"/>
      <c r="AM925" s="2"/>
      <c r="AN925" s="2"/>
    </row>
    <row r="926" spans="1:40" x14ac:dyDescent="0.25">
      <c r="A926" s="16"/>
      <c r="B926" s="27"/>
      <c r="C926" s="9"/>
      <c r="D926" s="6"/>
      <c r="E926" s="1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2"/>
      <c r="AJ926" s="2"/>
      <c r="AK926" s="2"/>
      <c r="AL926" s="2"/>
      <c r="AM926" s="2"/>
      <c r="AN926" s="2"/>
    </row>
    <row r="927" spans="1:40" x14ac:dyDescent="0.25">
      <c r="A927" s="16"/>
      <c r="B927" s="27"/>
      <c r="C927" s="9"/>
      <c r="D927" s="6"/>
      <c r="E927" s="1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2"/>
      <c r="AJ927" s="2"/>
      <c r="AK927" s="2"/>
      <c r="AL927" s="2"/>
      <c r="AM927" s="2"/>
      <c r="AN927" s="2"/>
    </row>
    <row r="928" spans="1:40" x14ac:dyDescent="0.25">
      <c r="A928" s="16"/>
      <c r="B928" s="27"/>
      <c r="C928" s="9"/>
      <c r="D928" s="6"/>
      <c r="E928" s="1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2"/>
      <c r="AJ928" s="2"/>
      <c r="AK928" s="2"/>
      <c r="AL928" s="2"/>
      <c r="AM928" s="2"/>
      <c r="AN928" s="2"/>
    </row>
    <row r="929" spans="1:40" x14ac:dyDescent="0.25">
      <c r="A929" s="16"/>
      <c r="B929" s="27"/>
      <c r="C929" s="9"/>
      <c r="D929" s="6"/>
      <c r="E929" s="1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2"/>
      <c r="AJ929" s="2"/>
      <c r="AK929" s="2"/>
      <c r="AL929" s="2"/>
      <c r="AM929" s="2"/>
      <c r="AN929" s="2"/>
    </row>
    <row r="930" spans="1:40" x14ac:dyDescent="0.25">
      <c r="A930" s="16"/>
      <c r="B930" s="27"/>
      <c r="C930" s="9"/>
      <c r="D930" s="6"/>
      <c r="E930" s="1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2"/>
      <c r="AJ930" s="2"/>
      <c r="AK930" s="2"/>
      <c r="AL930" s="2"/>
      <c r="AM930" s="2"/>
      <c r="AN930" s="2"/>
    </row>
    <row r="931" spans="1:40" x14ac:dyDescent="0.25">
      <c r="A931" s="16"/>
      <c r="B931" s="27"/>
      <c r="C931" s="9"/>
      <c r="D931" s="6"/>
      <c r="E931" s="1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2"/>
      <c r="AJ931" s="2"/>
      <c r="AK931" s="2"/>
      <c r="AL931" s="2"/>
      <c r="AM931" s="2"/>
      <c r="AN931" s="2"/>
    </row>
    <row r="932" spans="1:40" x14ac:dyDescent="0.25">
      <c r="A932" s="16"/>
      <c r="B932" s="27"/>
      <c r="C932" s="9"/>
      <c r="D932" s="6"/>
      <c r="E932" s="1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2"/>
      <c r="AJ932" s="2"/>
      <c r="AK932" s="2"/>
      <c r="AL932" s="2"/>
      <c r="AM932" s="2"/>
      <c r="AN932" s="2"/>
    </row>
    <row r="933" spans="1:40" x14ac:dyDescent="0.25">
      <c r="A933" s="16"/>
      <c r="B933" s="27"/>
      <c r="C933" s="9"/>
      <c r="D933" s="6"/>
      <c r="E933" s="1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2"/>
      <c r="AJ933" s="2"/>
      <c r="AK933" s="2"/>
      <c r="AL933" s="2"/>
      <c r="AM933" s="2"/>
      <c r="AN933" s="2"/>
    </row>
    <row r="934" spans="1:40" x14ac:dyDescent="0.25">
      <c r="A934" s="16"/>
      <c r="B934" s="27"/>
      <c r="C934" s="9"/>
      <c r="D934" s="6"/>
      <c r="E934" s="1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2"/>
      <c r="AJ934" s="2"/>
      <c r="AK934" s="2"/>
      <c r="AL934" s="2"/>
      <c r="AM934" s="2"/>
      <c r="AN934" s="2"/>
    </row>
    <row r="935" spans="1:40" x14ac:dyDescent="0.25">
      <c r="A935" s="16"/>
      <c r="B935" s="27"/>
      <c r="C935" s="9"/>
      <c r="D935" s="6"/>
      <c r="E935" s="1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2"/>
      <c r="AJ935" s="2"/>
      <c r="AK935" s="2"/>
      <c r="AL935" s="2"/>
      <c r="AM935" s="2"/>
      <c r="AN935" s="2"/>
    </row>
    <row r="936" spans="1:40" x14ac:dyDescent="0.25">
      <c r="A936" s="16"/>
      <c r="B936" s="27"/>
      <c r="C936" s="9"/>
      <c r="D936" s="6"/>
      <c r="E936" s="1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2"/>
      <c r="AJ936" s="2"/>
      <c r="AK936" s="2"/>
      <c r="AL936" s="2"/>
      <c r="AM936" s="2"/>
      <c r="AN936" s="2"/>
    </row>
    <row r="937" spans="1:40" x14ac:dyDescent="0.25">
      <c r="A937" s="16"/>
      <c r="B937" s="27"/>
      <c r="C937" s="9"/>
      <c r="D937" s="6"/>
      <c r="E937" s="1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2"/>
      <c r="AJ937" s="2"/>
      <c r="AK937" s="2"/>
      <c r="AL937" s="2"/>
      <c r="AM937" s="2"/>
      <c r="AN937" s="2"/>
    </row>
    <row r="938" spans="1:40" x14ac:dyDescent="0.25">
      <c r="A938" s="16"/>
      <c r="B938" s="27"/>
      <c r="C938" s="9"/>
      <c r="D938" s="6"/>
      <c r="E938" s="1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2"/>
      <c r="AJ938" s="2"/>
      <c r="AK938" s="2"/>
      <c r="AL938" s="2"/>
      <c r="AM938" s="2"/>
      <c r="AN938" s="2"/>
    </row>
    <row r="939" spans="1:40" x14ac:dyDescent="0.25">
      <c r="A939" s="16"/>
      <c r="B939" s="27"/>
      <c r="C939" s="9"/>
      <c r="D939" s="6"/>
      <c r="E939" s="1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2"/>
      <c r="AJ939" s="2"/>
      <c r="AK939" s="2"/>
      <c r="AL939" s="2"/>
      <c r="AM939" s="2"/>
      <c r="AN939" s="2"/>
    </row>
    <row r="940" spans="1:40" x14ac:dyDescent="0.25">
      <c r="A940" s="16"/>
      <c r="B940" s="27"/>
      <c r="C940" s="9"/>
      <c r="D940" s="6"/>
      <c r="E940" s="1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2"/>
      <c r="AJ940" s="2"/>
      <c r="AK940" s="2"/>
      <c r="AL940" s="2"/>
      <c r="AM940" s="2"/>
      <c r="AN940" s="2"/>
    </row>
    <row r="941" spans="1:40" x14ac:dyDescent="0.25">
      <c r="A941" s="16"/>
      <c r="B941" s="27"/>
      <c r="C941" s="9"/>
      <c r="D941" s="6"/>
      <c r="E941" s="1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2"/>
      <c r="AJ941" s="2"/>
      <c r="AK941" s="2"/>
      <c r="AL941" s="2"/>
      <c r="AM941" s="2"/>
      <c r="AN941" s="2"/>
    </row>
    <row r="942" spans="1:40" x14ac:dyDescent="0.25">
      <c r="A942" s="16"/>
      <c r="B942" s="27"/>
      <c r="C942" s="9"/>
      <c r="D942" s="6"/>
      <c r="E942" s="1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2"/>
      <c r="AJ942" s="2"/>
      <c r="AK942" s="2"/>
      <c r="AL942" s="2"/>
      <c r="AM942" s="2"/>
      <c r="AN942" s="2"/>
    </row>
    <row r="943" spans="1:40" x14ac:dyDescent="0.25">
      <c r="A943" s="16"/>
      <c r="B943" s="27"/>
      <c r="C943" s="9"/>
      <c r="D943" s="6"/>
      <c r="E943" s="1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2"/>
      <c r="AJ943" s="2"/>
      <c r="AK943" s="2"/>
      <c r="AL943" s="2"/>
      <c r="AM943" s="2"/>
      <c r="AN943" s="2"/>
    </row>
    <row r="944" spans="1:40" x14ac:dyDescent="0.25">
      <c r="A944" s="16"/>
      <c r="B944" s="27"/>
      <c r="C944" s="9"/>
      <c r="D944" s="6"/>
      <c r="E944" s="1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2"/>
      <c r="AJ944" s="2"/>
      <c r="AK944" s="2"/>
      <c r="AL944" s="2"/>
      <c r="AM944" s="2"/>
      <c r="AN944" s="2"/>
    </row>
    <row r="945" spans="1:40" x14ac:dyDescent="0.25">
      <c r="A945" s="16"/>
      <c r="B945" s="27"/>
      <c r="C945" s="9"/>
      <c r="D945" s="6"/>
      <c r="E945" s="1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2"/>
      <c r="AJ945" s="2"/>
      <c r="AK945" s="2"/>
      <c r="AL945" s="2"/>
      <c r="AM945" s="2"/>
      <c r="AN945" s="2"/>
    </row>
    <row r="946" spans="1:40" x14ac:dyDescent="0.25">
      <c r="A946" s="16"/>
      <c r="B946" s="27"/>
      <c r="C946" s="9"/>
      <c r="D946" s="6"/>
      <c r="E946" s="1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2"/>
      <c r="AJ946" s="2"/>
      <c r="AK946" s="2"/>
      <c r="AL946" s="2"/>
      <c r="AM946" s="2"/>
      <c r="AN946" s="2"/>
    </row>
    <row r="947" spans="1:40" x14ac:dyDescent="0.25">
      <c r="A947" s="16"/>
      <c r="B947" s="27"/>
      <c r="C947" s="9"/>
      <c r="D947" s="6"/>
      <c r="E947" s="1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2"/>
      <c r="AJ947" s="2"/>
      <c r="AK947" s="2"/>
      <c r="AL947" s="2"/>
      <c r="AM947" s="2"/>
      <c r="AN947" s="2"/>
    </row>
    <row r="948" spans="1:40" x14ac:dyDescent="0.25">
      <c r="A948" s="16"/>
      <c r="B948" s="27"/>
      <c r="C948" s="9"/>
      <c r="D948" s="6"/>
      <c r="E948" s="1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2"/>
      <c r="AJ948" s="2"/>
      <c r="AK948" s="2"/>
      <c r="AL948" s="2"/>
      <c r="AM948" s="2"/>
      <c r="AN948" s="2"/>
    </row>
    <row r="949" spans="1:40" x14ac:dyDescent="0.25">
      <c r="A949" s="16"/>
      <c r="B949" s="27"/>
      <c r="C949" s="9"/>
      <c r="D949" s="6"/>
      <c r="E949" s="1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2"/>
      <c r="AJ949" s="2"/>
      <c r="AK949" s="2"/>
      <c r="AL949" s="2"/>
      <c r="AM949" s="2"/>
      <c r="AN949" s="2"/>
    </row>
    <row r="950" spans="1:40" x14ac:dyDescent="0.25">
      <c r="A950" s="16"/>
      <c r="B950" s="27"/>
      <c r="C950" s="9"/>
      <c r="D950" s="6"/>
      <c r="E950" s="1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2"/>
      <c r="AJ950" s="2"/>
      <c r="AK950" s="2"/>
      <c r="AL950" s="2"/>
      <c r="AM950" s="2"/>
      <c r="AN950" s="2"/>
    </row>
    <row r="951" spans="1:40" x14ac:dyDescent="0.25">
      <c r="A951" s="16"/>
      <c r="B951" s="27"/>
      <c r="C951" s="9"/>
      <c r="D951" s="6"/>
      <c r="E951" s="1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2"/>
      <c r="AJ951" s="2"/>
      <c r="AK951" s="2"/>
      <c r="AL951" s="2"/>
      <c r="AM951" s="2"/>
      <c r="AN951" s="2"/>
    </row>
    <row r="952" spans="1:40" x14ac:dyDescent="0.25">
      <c r="A952" s="16"/>
      <c r="B952" s="27"/>
      <c r="C952" s="9"/>
      <c r="D952" s="6"/>
      <c r="E952" s="1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2"/>
      <c r="AJ952" s="2"/>
      <c r="AK952" s="2"/>
      <c r="AL952" s="2"/>
      <c r="AM952" s="2"/>
      <c r="AN952" s="2"/>
    </row>
    <row r="953" spans="1:40" x14ac:dyDescent="0.25">
      <c r="A953" s="16"/>
      <c r="B953" s="27"/>
      <c r="C953" s="9"/>
      <c r="D953" s="6"/>
      <c r="E953" s="1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2"/>
      <c r="AJ953" s="2"/>
      <c r="AK953" s="2"/>
      <c r="AL953" s="2"/>
      <c r="AM953" s="2"/>
      <c r="AN953" s="2"/>
    </row>
    <row r="954" spans="1:40" x14ac:dyDescent="0.25">
      <c r="A954" s="16"/>
      <c r="B954" s="27"/>
      <c r="C954" s="9"/>
      <c r="D954" s="6"/>
      <c r="E954" s="1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2"/>
      <c r="AJ954" s="2"/>
      <c r="AK954" s="2"/>
      <c r="AL954" s="2"/>
      <c r="AM954" s="2"/>
      <c r="AN954" s="2"/>
    </row>
    <row r="955" spans="1:40" x14ac:dyDescent="0.25">
      <c r="A955" s="16"/>
      <c r="B955" s="27"/>
      <c r="C955" s="9"/>
      <c r="D955" s="6"/>
      <c r="E955" s="1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2"/>
      <c r="AJ955" s="2"/>
      <c r="AK955" s="2"/>
      <c r="AL955" s="2"/>
      <c r="AM955" s="2"/>
      <c r="AN955" s="2"/>
    </row>
    <row r="956" spans="1:40" x14ac:dyDescent="0.25">
      <c r="A956" s="16"/>
      <c r="B956" s="27"/>
      <c r="C956" s="9"/>
      <c r="D956" s="6"/>
      <c r="E956" s="1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2"/>
      <c r="AJ956" s="2"/>
      <c r="AK956" s="2"/>
      <c r="AL956" s="2"/>
      <c r="AM956" s="2"/>
      <c r="AN956" s="2"/>
    </row>
    <row r="957" spans="1:40" x14ac:dyDescent="0.25">
      <c r="A957" s="16"/>
      <c r="B957" s="27"/>
      <c r="C957" s="9"/>
      <c r="D957" s="6"/>
      <c r="E957" s="1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2"/>
      <c r="AJ957" s="2"/>
      <c r="AK957" s="2"/>
      <c r="AL957" s="2"/>
      <c r="AM957" s="2"/>
      <c r="AN957" s="2"/>
    </row>
    <row r="958" spans="1:40" x14ac:dyDescent="0.25">
      <c r="A958" s="16"/>
      <c r="B958" s="27"/>
      <c r="C958" s="9"/>
      <c r="D958" s="6"/>
      <c r="E958" s="1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2"/>
      <c r="AJ958" s="2"/>
      <c r="AK958" s="2"/>
      <c r="AL958" s="2"/>
      <c r="AM958" s="2"/>
      <c r="AN958" s="2"/>
    </row>
    <row r="959" spans="1:40" x14ac:dyDescent="0.25">
      <c r="A959" s="16"/>
      <c r="B959" s="27"/>
      <c r="C959" s="9"/>
      <c r="D959" s="6"/>
      <c r="E959" s="1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2"/>
      <c r="AJ959" s="2"/>
      <c r="AK959" s="2"/>
      <c r="AL959" s="2"/>
      <c r="AM959" s="2"/>
      <c r="AN959" s="2"/>
    </row>
    <row r="960" spans="1:40" x14ac:dyDescent="0.25">
      <c r="A960" s="16"/>
      <c r="B960" s="27"/>
      <c r="C960" s="9"/>
      <c r="D960" s="6"/>
      <c r="E960" s="1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2"/>
      <c r="AJ960" s="2"/>
      <c r="AK960" s="2"/>
      <c r="AL960" s="2"/>
      <c r="AM960" s="2"/>
      <c r="AN960" s="2"/>
    </row>
    <row r="961" spans="1:40" x14ac:dyDescent="0.25">
      <c r="A961" s="16"/>
      <c r="B961" s="27"/>
      <c r="C961" s="9"/>
      <c r="D961" s="6"/>
      <c r="E961" s="1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2"/>
      <c r="AJ961" s="2"/>
      <c r="AK961" s="2"/>
      <c r="AL961" s="2"/>
      <c r="AM961" s="2"/>
      <c r="AN961" s="2"/>
    </row>
    <row r="962" spans="1:40" x14ac:dyDescent="0.25">
      <c r="A962" s="16"/>
      <c r="B962" s="27"/>
      <c r="C962" s="9"/>
      <c r="D962" s="6"/>
      <c r="E962" s="1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2"/>
      <c r="AJ962" s="2"/>
      <c r="AK962" s="2"/>
      <c r="AL962" s="2"/>
      <c r="AM962" s="2"/>
      <c r="AN962" s="2"/>
    </row>
    <row r="963" spans="1:40" x14ac:dyDescent="0.25">
      <c r="A963" s="16"/>
      <c r="B963" s="27"/>
      <c r="C963" s="9"/>
      <c r="D963" s="6"/>
      <c r="E963" s="1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2"/>
      <c r="AJ963" s="2"/>
      <c r="AK963" s="2"/>
      <c r="AL963" s="2"/>
      <c r="AM963" s="2"/>
      <c r="AN963" s="2"/>
    </row>
    <row r="964" spans="1:40" x14ac:dyDescent="0.25">
      <c r="A964" s="16"/>
      <c r="B964" s="27"/>
      <c r="C964" s="9"/>
      <c r="D964" s="6"/>
      <c r="E964" s="1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2"/>
      <c r="AJ964" s="2"/>
      <c r="AK964" s="2"/>
      <c r="AL964" s="2"/>
      <c r="AM964" s="2"/>
      <c r="AN964" s="2"/>
    </row>
    <row r="965" spans="1:40" x14ac:dyDescent="0.25">
      <c r="A965" s="16"/>
      <c r="B965" s="27"/>
      <c r="C965" s="9"/>
      <c r="D965" s="6"/>
      <c r="E965" s="1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2"/>
      <c r="AJ965" s="2"/>
      <c r="AK965" s="2"/>
      <c r="AL965" s="2"/>
      <c r="AM965" s="2"/>
      <c r="AN965" s="2"/>
    </row>
    <row r="966" spans="1:40" x14ac:dyDescent="0.25">
      <c r="A966" s="16"/>
      <c r="B966" s="27"/>
      <c r="C966" s="9"/>
      <c r="D966" s="6"/>
      <c r="E966" s="1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2"/>
      <c r="AJ966" s="2"/>
      <c r="AK966" s="2"/>
      <c r="AL966" s="2"/>
      <c r="AM966" s="2"/>
      <c r="AN966" s="2"/>
    </row>
    <row r="967" spans="1:40" x14ac:dyDescent="0.25">
      <c r="A967" s="16"/>
      <c r="B967" s="27"/>
      <c r="C967" s="9"/>
      <c r="D967" s="6"/>
      <c r="E967" s="1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2"/>
      <c r="AJ967" s="2"/>
      <c r="AK967" s="2"/>
      <c r="AL967" s="2"/>
      <c r="AM967" s="2"/>
      <c r="AN967" s="2"/>
    </row>
    <row r="968" spans="1:40" x14ac:dyDescent="0.25">
      <c r="A968" s="16"/>
      <c r="B968" s="27"/>
      <c r="C968" s="9"/>
      <c r="D968" s="6"/>
      <c r="E968" s="1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2"/>
      <c r="AJ968" s="2"/>
      <c r="AK968" s="2"/>
      <c r="AL968" s="2"/>
      <c r="AM968" s="2"/>
      <c r="AN968" s="2"/>
    </row>
    <row r="969" spans="1:40" x14ac:dyDescent="0.25">
      <c r="A969" s="16"/>
      <c r="B969" s="27"/>
      <c r="C969" s="9"/>
      <c r="D969" s="6"/>
      <c r="E969" s="1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2"/>
      <c r="AJ969" s="2"/>
      <c r="AK969" s="2"/>
      <c r="AL969" s="2"/>
      <c r="AM969" s="2"/>
      <c r="AN969" s="2"/>
    </row>
    <row r="970" spans="1:40" x14ac:dyDescent="0.25">
      <c r="A970" s="16"/>
      <c r="B970" s="27"/>
      <c r="C970" s="9"/>
      <c r="D970" s="6"/>
      <c r="E970" s="1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2"/>
      <c r="AJ970" s="2"/>
      <c r="AK970" s="2"/>
      <c r="AL970" s="2"/>
      <c r="AM970" s="2"/>
      <c r="AN970" s="2"/>
    </row>
    <row r="971" spans="1:40" x14ac:dyDescent="0.25">
      <c r="A971" s="16"/>
      <c r="B971" s="27"/>
      <c r="C971" s="9"/>
      <c r="D971" s="6"/>
      <c r="E971" s="1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2"/>
      <c r="AJ971" s="2"/>
      <c r="AK971" s="2"/>
      <c r="AL971" s="2"/>
      <c r="AM971" s="2"/>
      <c r="AN971" s="2"/>
    </row>
    <row r="972" spans="1:40" x14ac:dyDescent="0.25">
      <c r="A972" s="16"/>
      <c r="B972" s="27"/>
      <c r="C972" s="9"/>
      <c r="D972" s="6"/>
      <c r="E972" s="1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2"/>
      <c r="AJ972" s="2"/>
      <c r="AK972" s="2"/>
      <c r="AL972" s="2"/>
      <c r="AM972" s="2"/>
      <c r="AN972" s="2"/>
    </row>
    <row r="973" spans="1:40" x14ac:dyDescent="0.25">
      <c r="A973" s="16"/>
      <c r="B973" s="27"/>
      <c r="C973" s="9"/>
      <c r="D973" s="6"/>
      <c r="E973" s="1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2"/>
      <c r="AJ973" s="2"/>
      <c r="AK973" s="2"/>
      <c r="AL973" s="2"/>
      <c r="AM973" s="2"/>
      <c r="AN973" s="2"/>
    </row>
    <row r="974" spans="1:40" x14ac:dyDescent="0.25">
      <c r="A974" s="16"/>
      <c r="B974" s="27"/>
      <c r="C974" s="9"/>
      <c r="D974" s="6"/>
      <c r="E974" s="1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</row>
    <row r="975" spans="1:40" x14ac:dyDescent="0.25">
      <c r="A975" s="16"/>
      <c r="B975" s="27"/>
      <c r="C975" s="9"/>
      <c r="D975" s="6"/>
      <c r="E975" s="1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</row>
    <row r="976" spans="1:40" x14ac:dyDescent="0.25">
      <c r="A976" s="16"/>
      <c r="B976" s="27"/>
      <c r="C976" s="9"/>
      <c r="D976" s="6"/>
      <c r="E976" s="1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</row>
    <row r="977" spans="1:40" x14ac:dyDescent="0.25">
      <c r="A977" s="16"/>
      <c r="B977" s="27"/>
      <c r="C977" s="9"/>
      <c r="D977" s="6"/>
      <c r="E977" s="1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</row>
    <row r="978" spans="1:40" x14ac:dyDescent="0.25">
      <c r="A978" s="16"/>
      <c r="B978" s="27"/>
      <c r="C978" s="9"/>
      <c r="D978" s="6"/>
      <c r="E978" s="1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</row>
    <row r="979" spans="1:40" x14ac:dyDescent="0.25">
      <c r="A979" s="16"/>
      <c r="B979" s="27"/>
      <c r="C979" s="9"/>
      <c r="D979" s="6"/>
      <c r="E979" s="1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</row>
    <row r="980" spans="1:40" x14ac:dyDescent="0.25">
      <c r="A980" s="16"/>
      <c r="B980" s="27"/>
      <c r="C980" s="9"/>
      <c r="D980" s="6"/>
      <c r="E980" s="1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</row>
    <row r="981" spans="1:40" x14ac:dyDescent="0.25">
      <c r="A981" s="16"/>
      <c r="B981" s="27"/>
      <c r="C981" s="9"/>
      <c r="D981" s="6"/>
      <c r="E981" s="1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</row>
    <row r="982" spans="1:40" x14ac:dyDescent="0.25">
      <c r="A982" s="16"/>
      <c r="B982" s="27"/>
      <c r="C982" s="9"/>
      <c r="D982" s="6"/>
      <c r="E982" s="1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</row>
    <row r="983" spans="1:40" x14ac:dyDescent="0.25">
      <c r="A983" s="16"/>
      <c r="B983" s="27"/>
      <c r="C983" s="9"/>
      <c r="D983" s="6"/>
      <c r="E983" s="1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</row>
    <row r="984" spans="1:40" x14ac:dyDescent="0.25">
      <c r="A984" s="16"/>
      <c r="B984" s="27"/>
      <c r="C984" s="9"/>
      <c r="D984" s="6"/>
      <c r="E984" s="1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</row>
    <row r="985" spans="1:40" x14ac:dyDescent="0.25">
      <c r="A985" s="16"/>
      <c r="B985" s="27"/>
      <c r="C985" s="9"/>
      <c r="D985" s="6"/>
      <c r="E985" s="1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</row>
    <row r="986" spans="1:40" x14ac:dyDescent="0.25">
      <c r="A986" s="16"/>
      <c r="B986" s="27"/>
      <c r="C986" s="9"/>
      <c r="D986" s="6"/>
      <c r="E986" s="1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</row>
    <row r="987" spans="1:40" x14ac:dyDescent="0.25">
      <c r="A987" s="16"/>
      <c r="B987" s="27"/>
      <c r="C987" s="9"/>
      <c r="D987" s="6"/>
      <c r="E987" s="1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</row>
    <row r="988" spans="1:40" x14ac:dyDescent="0.25">
      <c r="A988" s="16"/>
      <c r="B988" s="27"/>
      <c r="C988" s="9"/>
      <c r="D988" s="6"/>
      <c r="E988" s="1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</row>
    <row r="989" spans="1:40" x14ac:dyDescent="0.25">
      <c r="A989" s="16"/>
      <c r="B989" s="27"/>
      <c r="C989" s="9"/>
      <c r="D989" s="6"/>
      <c r="E989" s="1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</row>
    <row r="990" spans="1:40" x14ac:dyDescent="0.25">
      <c r="A990" s="16"/>
      <c r="B990" s="27"/>
      <c r="C990" s="9"/>
      <c r="D990" s="6"/>
      <c r="E990" s="1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</row>
    <row r="991" spans="1:40" x14ac:dyDescent="0.25">
      <c r="A991" s="16"/>
      <c r="B991" s="27"/>
      <c r="C991" s="9"/>
      <c r="D991" s="6"/>
      <c r="E991" s="1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</row>
    <row r="992" spans="1:40" x14ac:dyDescent="0.25">
      <c r="A992" s="16"/>
      <c r="B992" s="27"/>
      <c r="C992" s="9"/>
      <c r="D992" s="6"/>
      <c r="E992" s="1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</row>
    <row r="993" spans="1:40" x14ac:dyDescent="0.25">
      <c r="A993" s="16"/>
      <c r="B993" s="27"/>
      <c r="C993" s="9"/>
      <c r="D993" s="6"/>
      <c r="E993" s="1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</row>
    <row r="994" spans="1:40" x14ac:dyDescent="0.25">
      <c r="A994" s="16"/>
      <c r="B994" s="27"/>
      <c r="C994" s="9"/>
      <c r="D994" s="6"/>
      <c r="E994" s="1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</row>
    <row r="995" spans="1:40" x14ac:dyDescent="0.25">
      <c r="A995" s="16"/>
      <c r="B995" s="27"/>
      <c r="C995" s="9"/>
      <c r="D995" s="6"/>
      <c r="E995" s="1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</row>
    <row r="996" spans="1:40" x14ac:dyDescent="0.25">
      <c r="A996" s="16"/>
      <c r="B996" s="27"/>
      <c r="C996" s="9"/>
      <c r="D996" s="6"/>
      <c r="E996" s="1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</row>
    <row r="997" spans="1:40" x14ac:dyDescent="0.25">
      <c r="A997" s="16"/>
      <c r="B997" s="27"/>
      <c r="C997" s="9"/>
      <c r="D997" s="6"/>
      <c r="E997" s="1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</row>
    <row r="998" spans="1:40" x14ac:dyDescent="0.25">
      <c r="A998" s="16"/>
      <c r="B998" s="27"/>
      <c r="C998" s="9"/>
      <c r="D998" s="6"/>
      <c r="E998" s="1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</row>
    <row r="999" spans="1:40" x14ac:dyDescent="0.25">
      <c r="A999" s="16"/>
      <c r="B999" s="27"/>
      <c r="C999" s="9"/>
      <c r="D999" s="6"/>
      <c r="E999" s="1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</row>
    <row r="1000" spans="1:40" x14ac:dyDescent="0.25">
      <c r="A1000" s="16"/>
      <c r="B1000" s="27"/>
      <c r="C1000" s="9"/>
      <c r="D1000" s="6"/>
      <c r="E1000" s="1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</row>
    <row r="1001" spans="1:40" x14ac:dyDescent="0.25">
      <c r="A1001" s="16"/>
      <c r="B1001" s="27"/>
      <c r="C1001" s="9"/>
      <c r="D1001" s="6"/>
      <c r="E1001" s="1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</row>
    <row r="1002" spans="1:40" x14ac:dyDescent="0.25">
      <c r="A1002" s="16"/>
      <c r="B1002" s="27"/>
      <c r="C1002" s="9"/>
      <c r="D1002" s="6"/>
      <c r="E1002" s="1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</row>
    <row r="1003" spans="1:40" x14ac:dyDescent="0.25">
      <c r="A1003" s="16"/>
      <c r="B1003" s="27"/>
      <c r="C1003" s="9"/>
      <c r="D1003" s="6"/>
      <c r="E1003" s="1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</row>
    <row r="1004" spans="1:40" x14ac:dyDescent="0.25">
      <c r="A1004" s="16"/>
      <c r="B1004" s="27"/>
      <c r="C1004" s="9"/>
      <c r="D1004" s="6"/>
      <c r="E1004" s="1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</row>
    <row r="1005" spans="1:40" x14ac:dyDescent="0.25">
      <c r="A1005" s="16"/>
      <c r="B1005" s="27"/>
      <c r="C1005" s="9"/>
      <c r="D1005" s="6"/>
      <c r="E1005" s="1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</row>
    <row r="1006" spans="1:40" x14ac:dyDescent="0.25">
      <c r="A1006" s="16"/>
      <c r="B1006" s="27"/>
      <c r="C1006" s="9"/>
      <c r="D1006" s="6"/>
      <c r="E1006" s="1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</row>
    <row r="1007" spans="1:40" x14ac:dyDescent="0.25">
      <c r="A1007" s="16"/>
      <c r="B1007" s="27"/>
      <c r="C1007" s="9"/>
      <c r="D1007" s="6"/>
      <c r="E1007" s="1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</row>
    <row r="1008" spans="1:40" x14ac:dyDescent="0.25">
      <c r="A1008" s="16"/>
      <c r="B1008" s="27"/>
      <c r="C1008" s="9"/>
      <c r="D1008" s="6"/>
      <c r="E1008" s="1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</row>
    <row r="1009" spans="1:40" x14ac:dyDescent="0.25">
      <c r="A1009" s="16"/>
      <c r="B1009" s="27"/>
      <c r="C1009" s="9"/>
      <c r="D1009" s="6"/>
      <c r="E1009" s="1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</row>
    <row r="1010" spans="1:40" x14ac:dyDescent="0.25">
      <c r="A1010" s="16"/>
      <c r="B1010" s="27"/>
      <c r="C1010" s="9"/>
      <c r="D1010" s="6"/>
      <c r="E1010" s="1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</row>
    <row r="1011" spans="1:40" x14ac:dyDescent="0.25">
      <c r="A1011" s="16"/>
      <c r="B1011" s="27"/>
      <c r="C1011" s="9"/>
      <c r="D1011" s="6"/>
      <c r="E1011" s="1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</row>
    <row r="1012" spans="1:40" x14ac:dyDescent="0.25">
      <c r="A1012" s="16"/>
      <c r="B1012" s="27"/>
      <c r="C1012" s="9"/>
      <c r="D1012" s="6"/>
      <c r="E1012" s="1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</row>
    <row r="1013" spans="1:40" x14ac:dyDescent="0.25">
      <c r="A1013" s="16"/>
      <c r="B1013" s="27"/>
      <c r="C1013" s="9"/>
      <c r="D1013" s="6"/>
      <c r="E1013" s="1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</row>
    <row r="1014" spans="1:40" x14ac:dyDescent="0.25">
      <c r="A1014" s="16"/>
      <c r="B1014" s="27"/>
      <c r="C1014" s="9"/>
      <c r="D1014" s="6"/>
      <c r="E1014" s="1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</row>
    <row r="1015" spans="1:40" x14ac:dyDescent="0.25">
      <c r="A1015" s="16"/>
      <c r="B1015" s="27"/>
      <c r="C1015" s="9"/>
      <c r="D1015" s="6"/>
      <c r="E1015" s="1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</row>
    <row r="1016" spans="1:40" x14ac:dyDescent="0.25">
      <c r="A1016" s="16"/>
      <c r="B1016" s="27"/>
      <c r="C1016" s="9"/>
      <c r="D1016" s="6"/>
      <c r="E1016" s="1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</row>
    <row r="1017" spans="1:40" x14ac:dyDescent="0.25">
      <c r="A1017" s="16"/>
      <c r="B1017" s="27"/>
      <c r="C1017" s="9"/>
      <c r="D1017" s="6"/>
      <c r="E1017" s="1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</row>
    <row r="1018" spans="1:40" x14ac:dyDescent="0.25">
      <c r="A1018" s="16"/>
      <c r="B1018" s="27"/>
      <c r="C1018" s="9"/>
      <c r="D1018" s="6"/>
      <c r="E1018" s="1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</row>
    <row r="1019" spans="1:40" x14ac:dyDescent="0.25">
      <c r="A1019" s="16"/>
      <c r="B1019" s="27"/>
      <c r="C1019" s="9"/>
      <c r="D1019" s="6"/>
      <c r="E1019" s="1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</row>
    <row r="1020" spans="1:40" x14ac:dyDescent="0.25">
      <c r="A1020" s="16"/>
      <c r="B1020" s="27"/>
      <c r="C1020" s="9"/>
      <c r="D1020" s="6"/>
      <c r="E1020" s="1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</row>
    <row r="1021" spans="1:40" x14ac:dyDescent="0.25">
      <c r="A1021" s="16"/>
      <c r="B1021" s="27"/>
      <c r="C1021" s="9"/>
      <c r="D1021" s="6"/>
      <c r="E1021" s="1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</row>
    <row r="1022" spans="1:40" x14ac:dyDescent="0.25">
      <c r="A1022" s="16"/>
      <c r="B1022" s="27"/>
      <c r="C1022" s="9"/>
      <c r="D1022" s="6"/>
      <c r="E1022" s="1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</row>
    <row r="1023" spans="1:40" x14ac:dyDescent="0.25">
      <c r="A1023" s="16"/>
      <c r="B1023" s="27"/>
      <c r="C1023" s="9"/>
      <c r="D1023" s="6"/>
      <c r="E1023" s="1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</row>
    <row r="1024" spans="1:40" x14ac:dyDescent="0.25">
      <c r="A1024" s="16"/>
      <c r="B1024" s="27"/>
      <c r="C1024" s="9"/>
      <c r="D1024" s="6"/>
      <c r="E1024" s="1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</row>
    <row r="1025" spans="1:40" x14ac:dyDescent="0.25">
      <c r="A1025" s="16"/>
      <c r="B1025" s="27"/>
      <c r="C1025" s="9"/>
      <c r="D1025" s="6"/>
      <c r="E1025" s="1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</row>
    <row r="1026" spans="1:40" x14ac:dyDescent="0.25">
      <c r="A1026" s="16"/>
      <c r="B1026" s="27"/>
      <c r="C1026" s="9"/>
      <c r="D1026" s="6"/>
      <c r="E1026" s="1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</row>
    <row r="1027" spans="1:40" x14ac:dyDescent="0.25">
      <c r="A1027" s="16"/>
      <c r="B1027" s="27"/>
      <c r="C1027" s="9"/>
      <c r="D1027" s="6"/>
      <c r="E1027" s="1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</row>
    <row r="1028" spans="1:40" x14ac:dyDescent="0.25">
      <c r="A1028" s="16"/>
      <c r="B1028" s="27"/>
      <c r="C1028" s="9"/>
      <c r="D1028" s="6"/>
      <c r="E1028" s="1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</row>
    <row r="1029" spans="1:40" x14ac:dyDescent="0.25">
      <c r="A1029" s="16"/>
      <c r="B1029" s="27"/>
      <c r="C1029" s="9"/>
      <c r="D1029" s="6"/>
      <c r="E1029" s="1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</row>
    <row r="1030" spans="1:40" x14ac:dyDescent="0.25">
      <c r="A1030" s="16"/>
      <c r="B1030" s="27"/>
      <c r="C1030" s="9"/>
      <c r="D1030" s="6"/>
      <c r="E1030" s="1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</row>
    <row r="1031" spans="1:40" x14ac:dyDescent="0.25">
      <c r="A1031" s="16"/>
      <c r="B1031" s="27"/>
      <c r="C1031" s="9"/>
      <c r="D1031" s="6"/>
      <c r="E1031" s="1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</row>
    <row r="1032" spans="1:40" x14ac:dyDescent="0.25">
      <c r="A1032" s="16"/>
      <c r="B1032" s="27"/>
      <c r="C1032" s="9"/>
      <c r="D1032" s="6"/>
      <c r="E1032" s="1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</row>
    <row r="1033" spans="1:40" x14ac:dyDescent="0.25">
      <c r="A1033" s="16"/>
      <c r="B1033" s="27"/>
      <c r="C1033" s="9"/>
      <c r="D1033" s="6"/>
      <c r="E1033" s="1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</row>
    <row r="1034" spans="1:40" x14ac:dyDescent="0.25">
      <c r="A1034" s="16"/>
      <c r="B1034" s="27"/>
      <c r="C1034" s="9"/>
      <c r="D1034" s="6"/>
      <c r="E1034" s="1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</row>
    <row r="1035" spans="1:40" x14ac:dyDescent="0.25">
      <c r="A1035" s="16"/>
      <c r="B1035" s="27"/>
      <c r="C1035" s="9"/>
      <c r="D1035" s="6"/>
      <c r="E1035" s="1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</row>
    <row r="1036" spans="1:40" x14ac:dyDescent="0.25">
      <c r="A1036" s="16"/>
      <c r="B1036" s="27"/>
      <c r="C1036" s="9"/>
      <c r="D1036" s="6"/>
      <c r="E1036" s="1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</row>
    <row r="1037" spans="1:40" x14ac:dyDescent="0.25">
      <c r="A1037" s="16"/>
      <c r="B1037" s="27"/>
      <c r="C1037" s="9"/>
      <c r="D1037" s="6"/>
      <c r="E1037" s="1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</row>
    <row r="1038" spans="1:40" x14ac:dyDescent="0.25">
      <c r="A1038" s="16"/>
      <c r="B1038" s="27"/>
      <c r="C1038" s="9"/>
      <c r="D1038" s="6"/>
      <c r="E1038" s="1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</row>
    <row r="1039" spans="1:40" x14ac:dyDescent="0.25">
      <c r="A1039" s="16"/>
      <c r="B1039" s="27"/>
      <c r="C1039" s="9"/>
      <c r="D1039" s="6"/>
      <c r="E1039" s="1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</row>
    <row r="1040" spans="1:40" x14ac:dyDescent="0.25">
      <c r="A1040" s="16"/>
      <c r="B1040" s="27"/>
      <c r="C1040" s="9"/>
      <c r="D1040" s="6"/>
      <c r="E1040" s="1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</row>
    <row r="1041" spans="1:40" x14ac:dyDescent="0.25">
      <c r="A1041" s="16"/>
      <c r="B1041" s="27"/>
      <c r="C1041" s="9"/>
      <c r="D1041" s="6"/>
      <c r="E1041" s="1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</row>
    <row r="1042" spans="1:40" x14ac:dyDescent="0.25">
      <c r="A1042" s="16"/>
      <c r="B1042" s="27"/>
      <c r="C1042" s="9"/>
      <c r="D1042" s="6"/>
      <c r="E1042" s="1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</row>
    <row r="1043" spans="1:40" x14ac:dyDescent="0.25">
      <c r="A1043" s="16"/>
      <c r="B1043" s="27"/>
      <c r="C1043" s="9"/>
      <c r="D1043" s="6"/>
      <c r="E1043" s="1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</row>
    <row r="1044" spans="1:40" x14ac:dyDescent="0.25">
      <c r="A1044" s="16"/>
      <c r="B1044" s="27"/>
      <c r="C1044" s="9"/>
      <c r="D1044" s="6"/>
      <c r="E1044" s="1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</row>
    <row r="1045" spans="1:40" x14ac:dyDescent="0.25">
      <c r="A1045" s="16"/>
      <c r="B1045" s="27"/>
      <c r="C1045" s="9"/>
      <c r="D1045" s="6"/>
      <c r="E1045" s="1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</row>
    <row r="1046" spans="1:40" x14ac:dyDescent="0.25">
      <c r="A1046" s="16"/>
      <c r="B1046" s="27"/>
      <c r="C1046" s="9"/>
      <c r="D1046" s="6"/>
      <c r="E1046" s="1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</row>
    <row r="1047" spans="1:40" x14ac:dyDescent="0.25">
      <c r="A1047" s="16"/>
      <c r="B1047" s="27"/>
      <c r="C1047" s="9"/>
      <c r="D1047" s="6"/>
      <c r="E1047" s="1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</row>
    <row r="1048" spans="1:40" x14ac:dyDescent="0.25">
      <c r="A1048" s="16"/>
      <c r="B1048" s="27"/>
      <c r="C1048" s="9"/>
      <c r="D1048" s="6"/>
      <c r="E1048" s="1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</row>
    <row r="1049" spans="1:40" x14ac:dyDescent="0.25">
      <c r="A1049" s="16"/>
      <c r="B1049" s="27"/>
      <c r="C1049" s="9"/>
      <c r="D1049" s="6"/>
      <c r="E1049" s="1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</row>
    <row r="1050" spans="1:40" x14ac:dyDescent="0.25">
      <c r="A1050" s="16"/>
      <c r="B1050" s="27"/>
      <c r="C1050" s="9"/>
      <c r="D1050" s="6"/>
      <c r="E1050" s="1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</row>
    <row r="1051" spans="1:40" x14ac:dyDescent="0.25">
      <c r="A1051" s="16"/>
      <c r="B1051" s="27"/>
      <c r="C1051" s="9"/>
      <c r="D1051" s="6"/>
      <c r="E1051" s="1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</row>
    <row r="1052" spans="1:40" x14ac:dyDescent="0.25">
      <c r="A1052" s="16"/>
      <c r="B1052" s="27"/>
      <c r="C1052" s="9"/>
      <c r="D1052" s="6"/>
      <c r="E1052" s="1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</row>
    <row r="1053" spans="1:40" x14ac:dyDescent="0.25">
      <c r="A1053" s="16"/>
      <c r="B1053" s="27"/>
      <c r="C1053" s="9"/>
      <c r="D1053" s="6"/>
      <c r="E1053" s="1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</row>
    <row r="1054" spans="1:40" x14ac:dyDescent="0.25">
      <c r="A1054" s="16"/>
      <c r="B1054" s="27"/>
      <c r="C1054" s="9"/>
      <c r="D1054" s="6"/>
      <c r="E1054" s="1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</row>
    <row r="1055" spans="1:40" x14ac:dyDescent="0.25">
      <c r="A1055" s="16"/>
      <c r="B1055" s="27"/>
      <c r="C1055" s="9"/>
      <c r="D1055" s="6"/>
      <c r="E1055" s="1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</row>
    <row r="1056" spans="1:40" x14ac:dyDescent="0.25">
      <c r="A1056" s="16"/>
      <c r="B1056" s="27"/>
      <c r="C1056" s="9"/>
      <c r="D1056" s="6"/>
      <c r="E1056" s="1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</row>
    <row r="1057" spans="1:40" x14ac:dyDescent="0.25">
      <c r="A1057" s="16"/>
      <c r="B1057" s="27"/>
      <c r="C1057" s="9"/>
      <c r="D1057" s="6"/>
      <c r="E1057" s="1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</row>
    <row r="1058" spans="1:40" x14ac:dyDescent="0.25">
      <c r="A1058" s="16"/>
      <c r="B1058" s="27"/>
      <c r="C1058" s="9"/>
      <c r="D1058" s="6"/>
      <c r="E1058" s="1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</row>
    <row r="1059" spans="1:40" x14ac:dyDescent="0.25">
      <c r="A1059" s="16"/>
      <c r="B1059" s="27"/>
      <c r="C1059" s="9"/>
      <c r="D1059" s="6"/>
      <c r="E1059" s="1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</row>
    <row r="1060" spans="1:40" x14ac:dyDescent="0.25">
      <c r="A1060" s="16"/>
      <c r="B1060" s="27"/>
      <c r="C1060" s="9"/>
      <c r="D1060" s="6"/>
      <c r="E1060" s="1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</row>
    <row r="1061" spans="1:40" x14ac:dyDescent="0.25">
      <c r="A1061" s="16"/>
      <c r="B1061" s="27"/>
      <c r="C1061" s="9"/>
      <c r="D1061" s="6"/>
      <c r="E1061" s="1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</row>
    <row r="1062" spans="1:40" x14ac:dyDescent="0.25">
      <c r="A1062" s="16"/>
      <c r="B1062" s="27"/>
      <c r="C1062" s="9"/>
      <c r="D1062" s="6"/>
      <c r="E1062" s="1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</row>
    <row r="1063" spans="1:40" x14ac:dyDescent="0.25">
      <c r="A1063" s="16"/>
      <c r="B1063" s="27"/>
      <c r="C1063" s="9"/>
      <c r="D1063" s="6"/>
      <c r="E1063" s="1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</row>
    <row r="1064" spans="1:40" x14ac:dyDescent="0.25">
      <c r="A1064" s="16"/>
      <c r="B1064" s="27"/>
      <c r="C1064" s="9"/>
      <c r="D1064" s="6"/>
      <c r="E1064" s="1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</row>
    <row r="1065" spans="1:40" x14ac:dyDescent="0.25">
      <c r="A1065" s="16"/>
      <c r="B1065" s="27"/>
      <c r="C1065" s="9"/>
      <c r="D1065" s="6"/>
      <c r="E1065" s="1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</row>
    <row r="1066" spans="1:40" x14ac:dyDescent="0.25">
      <c r="A1066" s="16"/>
      <c r="B1066" s="27"/>
      <c r="C1066" s="9"/>
      <c r="D1066" s="6"/>
      <c r="E1066" s="1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</row>
    <row r="1067" spans="1:40" x14ac:dyDescent="0.25">
      <c r="A1067" s="16"/>
      <c r="B1067" s="27"/>
      <c r="C1067" s="9"/>
      <c r="D1067" s="6"/>
      <c r="E1067" s="1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</row>
    <row r="1068" spans="1:40" x14ac:dyDescent="0.25">
      <c r="A1068" s="16"/>
      <c r="B1068" s="27"/>
      <c r="C1068" s="9"/>
      <c r="D1068" s="6"/>
      <c r="E1068" s="1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</row>
    <row r="1069" spans="1:40" x14ac:dyDescent="0.25">
      <c r="A1069" s="16"/>
      <c r="B1069" s="27"/>
      <c r="C1069" s="9"/>
      <c r="D1069" s="6"/>
      <c r="E1069" s="1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</row>
    <row r="1070" spans="1:40" x14ac:dyDescent="0.25">
      <c r="A1070" s="16"/>
      <c r="B1070" s="27"/>
      <c r="C1070" s="9"/>
      <c r="D1070" s="6"/>
      <c r="E1070" s="1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</row>
    <row r="1071" spans="1:40" x14ac:dyDescent="0.25">
      <c r="A1071" s="16"/>
      <c r="B1071" s="27"/>
      <c r="C1071" s="9"/>
      <c r="D1071" s="6"/>
      <c r="E1071" s="1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</row>
    <row r="1072" spans="1:40" x14ac:dyDescent="0.25">
      <c r="A1072" s="16"/>
      <c r="B1072" s="27"/>
      <c r="C1072" s="9"/>
      <c r="D1072" s="6"/>
      <c r="E1072" s="1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</row>
    <row r="1073" spans="1:40" x14ac:dyDescent="0.25">
      <c r="A1073" s="16"/>
      <c r="B1073" s="27"/>
      <c r="C1073" s="9"/>
      <c r="D1073" s="6"/>
      <c r="E1073" s="1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</row>
    <row r="1074" spans="1:40" x14ac:dyDescent="0.25">
      <c r="A1074" s="16"/>
      <c r="B1074" s="27"/>
      <c r="C1074" s="9"/>
      <c r="D1074" s="6"/>
      <c r="E1074" s="1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</row>
    <row r="1075" spans="1:40" x14ac:dyDescent="0.25">
      <c r="A1075" s="16"/>
      <c r="B1075" s="27"/>
      <c r="C1075" s="9"/>
      <c r="D1075" s="6"/>
      <c r="E1075" s="1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</row>
    <row r="1076" spans="1:40" x14ac:dyDescent="0.25">
      <c r="A1076" s="16"/>
      <c r="B1076" s="27"/>
      <c r="C1076" s="9"/>
      <c r="D1076" s="6"/>
      <c r="E1076" s="1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</row>
    <row r="1077" spans="1:40" x14ac:dyDescent="0.25">
      <c r="A1077" s="16"/>
      <c r="B1077" s="27"/>
      <c r="C1077" s="9"/>
      <c r="D1077" s="6"/>
      <c r="E1077" s="1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</row>
    <row r="1078" spans="1:40" x14ac:dyDescent="0.25">
      <c r="A1078" s="16"/>
      <c r="B1078" s="27"/>
      <c r="C1078" s="9"/>
      <c r="D1078" s="6"/>
      <c r="E1078" s="1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</row>
    <row r="1079" spans="1:40" x14ac:dyDescent="0.25">
      <c r="A1079" s="16"/>
      <c r="B1079" s="27"/>
      <c r="C1079" s="9"/>
      <c r="D1079" s="6"/>
      <c r="E1079" s="1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</row>
    <row r="1080" spans="1:40" x14ac:dyDescent="0.25">
      <c r="A1080" s="16"/>
      <c r="B1080" s="27"/>
      <c r="C1080" s="9"/>
      <c r="D1080" s="6"/>
      <c r="E1080" s="1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</row>
    <row r="1081" spans="1:40" x14ac:dyDescent="0.25">
      <c r="A1081" s="16"/>
      <c r="B1081" s="27"/>
      <c r="C1081" s="9"/>
      <c r="D1081" s="6"/>
      <c r="E1081" s="1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</row>
    <row r="1082" spans="1:40" x14ac:dyDescent="0.25">
      <c r="A1082" s="16"/>
      <c r="B1082" s="27"/>
      <c r="C1082" s="9"/>
      <c r="D1082" s="6"/>
      <c r="E1082" s="1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</row>
    <row r="1083" spans="1:40" x14ac:dyDescent="0.25">
      <c r="A1083" s="16"/>
      <c r="B1083" s="27"/>
      <c r="C1083" s="9"/>
      <c r="D1083" s="6"/>
      <c r="E1083" s="1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</row>
    <row r="1084" spans="1:40" x14ac:dyDescent="0.25">
      <c r="A1084" s="16"/>
      <c r="B1084" s="27"/>
      <c r="C1084" s="9"/>
      <c r="D1084" s="6"/>
      <c r="E1084" s="1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</row>
    <row r="1085" spans="1:40" x14ac:dyDescent="0.25">
      <c r="A1085" s="16"/>
      <c r="B1085" s="27"/>
      <c r="C1085" s="9"/>
      <c r="D1085" s="6"/>
      <c r="E1085" s="1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</row>
    <row r="1086" spans="1:40" x14ac:dyDescent="0.25">
      <c r="A1086" s="16"/>
      <c r="B1086" s="27"/>
      <c r="C1086" s="9"/>
      <c r="D1086" s="6"/>
      <c r="E1086" s="1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</row>
    <row r="1087" spans="1:40" x14ac:dyDescent="0.25">
      <c r="A1087" s="16"/>
      <c r="B1087" s="27"/>
      <c r="C1087" s="9"/>
      <c r="D1087" s="6"/>
      <c r="E1087" s="1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</row>
    <row r="1088" spans="1:40" x14ac:dyDescent="0.25">
      <c r="A1088" s="16"/>
      <c r="B1088" s="27"/>
      <c r="C1088" s="9"/>
      <c r="D1088" s="6"/>
      <c r="E1088" s="1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</row>
    <row r="1089" spans="1:40" x14ac:dyDescent="0.25">
      <c r="A1089" s="16"/>
      <c r="B1089" s="27"/>
      <c r="C1089" s="9"/>
      <c r="D1089" s="6"/>
      <c r="E1089" s="1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</row>
    <row r="1090" spans="1:40" x14ac:dyDescent="0.25">
      <c r="A1090" s="16"/>
      <c r="B1090" s="27"/>
      <c r="C1090" s="9"/>
      <c r="D1090" s="6"/>
      <c r="E1090" s="1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</row>
    <row r="1091" spans="1:40" x14ac:dyDescent="0.25">
      <c r="A1091" s="16"/>
      <c r="B1091" s="27"/>
      <c r="C1091" s="9"/>
      <c r="D1091" s="6"/>
      <c r="E1091" s="1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</row>
    <row r="1092" spans="1:40" x14ac:dyDescent="0.25">
      <c r="A1092" s="16"/>
      <c r="B1092" s="27"/>
      <c r="C1092" s="9"/>
      <c r="D1092" s="6"/>
      <c r="E1092" s="1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</row>
    <row r="1093" spans="1:40" x14ac:dyDescent="0.25">
      <c r="A1093" s="16"/>
      <c r="B1093" s="27"/>
      <c r="C1093" s="9"/>
      <c r="D1093" s="6"/>
      <c r="E1093" s="1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</row>
    <row r="1094" spans="1:40" x14ac:dyDescent="0.25">
      <c r="A1094" s="16"/>
      <c r="B1094" s="27"/>
      <c r="C1094" s="9"/>
      <c r="D1094" s="6"/>
      <c r="E1094" s="1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</row>
    <row r="1095" spans="1:40" x14ac:dyDescent="0.25">
      <c r="A1095" s="16"/>
      <c r="B1095" s="27"/>
      <c r="C1095" s="9"/>
      <c r="D1095" s="6"/>
      <c r="E1095" s="1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</row>
    <row r="1096" spans="1:40" x14ac:dyDescent="0.25">
      <c r="A1096" s="16"/>
      <c r="B1096" s="27"/>
      <c r="C1096" s="9"/>
      <c r="D1096" s="6"/>
      <c r="E1096" s="1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</row>
    <row r="1097" spans="1:40" x14ac:dyDescent="0.25">
      <c r="A1097" s="16"/>
      <c r="B1097" s="27"/>
      <c r="C1097" s="9"/>
      <c r="D1097" s="6"/>
      <c r="E1097" s="1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</row>
    <row r="1098" spans="1:40" x14ac:dyDescent="0.25">
      <c r="A1098" s="16"/>
      <c r="B1098" s="27"/>
      <c r="C1098" s="9"/>
      <c r="D1098" s="6"/>
      <c r="E1098" s="1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</row>
    <row r="1099" spans="1:40" x14ac:dyDescent="0.25">
      <c r="A1099" s="16"/>
      <c r="B1099" s="27"/>
      <c r="C1099" s="9"/>
      <c r="D1099" s="6"/>
      <c r="E1099" s="1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</row>
    <row r="1100" spans="1:40" x14ac:dyDescent="0.25">
      <c r="A1100" s="16"/>
      <c r="B1100" s="27"/>
      <c r="C1100" s="9"/>
      <c r="D1100" s="6"/>
      <c r="E1100" s="1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</row>
    <row r="1101" spans="1:40" x14ac:dyDescent="0.25">
      <c r="A1101" s="16"/>
      <c r="B1101" s="27"/>
      <c r="C1101" s="9"/>
      <c r="D1101" s="6"/>
      <c r="E1101" s="1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</row>
    <row r="1102" spans="1:40" x14ac:dyDescent="0.25">
      <c r="A1102" s="16"/>
      <c r="B1102" s="27"/>
      <c r="C1102" s="9"/>
      <c r="D1102" s="6"/>
      <c r="E1102" s="1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</row>
    <row r="1103" spans="1:40" x14ac:dyDescent="0.25">
      <c r="A1103" s="16"/>
      <c r="B1103" s="27"/>
      <c r="C1103" s="9"/>
      <c r="D1103" s="6"/>
      <c r="E1103" s="1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</row>
    <row r="1104" spans="1:40" x14ac:dyDescent="0.25">
      <c r="A1104" s="16"/>
      <c r="B1104" s="27"/>
      <c r="C1104" s="9"/>
      <c r="D1104" s="6"/>
      <c r="E1104" s="1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</row>
    <row r="1105" spans="1:40" x14ac:dyDescent="0.25">
      <c r="A1105" s="16"/>
      <c r="B1105" s="27"/>
      <c r="C1105" s="9"/>
      <c r="D1105" s="6"/>
      <c r="E1105" s="1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</row>
    <row r="1106" spans="1:40" x14ac:dyDescent="0.25">
      <c r="A1106" s="16"/>
      <c r="B1106" s="27"/>
      <c r="C1106" s="9"/>
      <c r="D1106" s="6"/>
      <c r="E1106" s="1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</row>
    <row r="1107" spans="1:40" x14ac:dyDescent="0.25">
      <c r="A1107" s="16"/>
      <c r="B1107" s="27"/>
      <c r="C1107" s="9"/>
      <c r="D1107" s="6"/>
      <c r="E1107" s="1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</row>
    <row r="1108" spans="1:40" x14ac:dyDescent="0.25">
      <c r="A1108" s="16"/>
      <c r="B1108" s="27"/>
      <c r="C1108" s="9"/>
      <c r="D1108" s="6"/>
      <c r="E1108" s="1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</row>
    <row r="1109" spans="1:40" x14ac:dyDescent="0.25">
      <c r="A1109" s="16"/>
      <c r="B1109" s="27"/>
      <c r="C1109" s="9"/>
      <c r="D1109" s="6"/>
      <c r="E1109" s="1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</row>
    <row r="1110" spans="1:40" x14ac:dyDescent="0.25">
      <c r="A1110" s="16"/>
      <c r="B1110" s="27"/>
      <c r="C1110" s="9"/>
      <c r="D1110" s="6"/>
      <c r="E1110" s="1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</row>
    <row r="1111" spans="1:40" x14ac:dyDescent="0.25">
      <c r="A1111" s="16"/>
      <c r="B1111" s="27"/>
      <c r="C1111" s="9"/>
      <c r="D1111" s="6"/>
      <c r="E1111" s="1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</row>
    <row r="1112" spans="1:40" x14ac:dyDescent="0.25">
      <c r="A1112" s="16"/>
      <c r="B1112" s="27"/>
      <c r="C1112" s="9"/>
      <c r="D1112" s="6"/>
      <c r="E1112" s="1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</row>
    <row r="1113" spans="1:40" x14ac:dyDescent="0.25">
      <c r="A1113" s="16"/>
      <c r="B1113" s="27"/>
      <c r="C1113" s="9"/>
      <c r="D1113" s="6"/>
      <c r="E1113" s="1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</row>
    <row r="1114" spans="1:40" x14ac:dyDescent="0.25">
      <c r="A1114" s="16"/>
      <c r="B1114" s="27"/>
      <c r="C1114" s="9"/>
      <c r="D1114" s="6"/>
      <c r="E1114" s="1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</row>
    <row r="1115" spans="1:40" x14ac:dyDescent="0.25">
      <c r="A1115" s="16"/>
      <c r="B1115" s="27"/>
      <c r="C1115" s="9"/>
      <c r="D1115" s="6"/>
      <c r="E1115" s="1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</row>
    <row r="1116" spans="1:40" x14ac:dyDescent="0.25">
      <c r="A1116" s="16"/>
      <c r="B1116" s="27"/>
      <c r="C1116" s="9"/>
      <c r="D1116" s="6"/>
      <c r="E1116" s="1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</row>
    <row r="1117" spans="1:40" x14ac:dyDescent="0.25">
      <c r="A1117" s="16"/>
      <c r="B1117" s="27"/>
      <c r="C1117" s="9"/>
      <c r="D1117" s="6"/>
      <c r="E1117" s="1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</row>
    <row r="1118" spans="1:40" x14ac:dyDescent="0.25">
      <c r="A1118" s="16"/>
      <c r="B1118" s="27"/>
      <c r="C1118" s="9"/>
      <c r="D1118" s="6"/>
      <c r="E1118" s="1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</row>
    <row r="1119" spans="1:40" x14ac:dyDescent="0.25">
      <c r="A1119" s="16"/>
      <c r="B1119" s="27"/>
      <c r="C1119" s="9"/>
      <c r="D1119" s="6"/>
      <c r="E1119" s="1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</row>
    <row r="1120" spans="1:40" x14ac:dyDescent="0.25">
      <c r="A1120" s="16"/>
      <c r="B1120" s="27"/>
      <c r="C1120" s="9"/>
      <c r="D1120" s="6"/>
      <c r="E1120" s="1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</row>
    <row r="1121" spans="1:40" x14ac:dyDescent="0.25">
      <c r="A1121" s="16"/>
      <c r="B1121" s="27"/>
      <c r="C1121" s="9"/>
      <c r="D1121" s="6"/>
      <c r="E1121" s="1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</row>
    <row r="1122" spans="1:40" x14ac:dyDescent="0.25">
      <c r="A1122" s="16"/>
      <c r="B1122" s="27"/>
      <c r="C1122" s="9"/>
      <c r="D1122" s="6"/>
      <c r="E1122" s="1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</row>
    <row r="1123" spans="1:40" x14ac:dyDescent="0.25">
      <c r="A1123" s="16"/>
      <c r="B1123" s="27"/>
      <c r="C1123" s="9"/>
      <c r="D1123" s="6"/>
      <c r="E1123" s="1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</row>
    <row r="1124" spans="1:40" x14ac:dyDescent="0.25">
      <c r="A1124" s="16"/>
      <c r="B1124" s="27"/>
      <c r="C1124" s="9"/>
      <c r="D1124" s="6"/>
      <c r="E1124" s="1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</row>
    <row r="1125" spans="1:40" x14ac:dyDescent="0.25">
      <c r="A1125" s="16"/>
      <c r="B1125" s="27"/>
      <c r="C1125" s="9"/>
      <c r="D1125" s="6"/>
      <c r="E1125" s="1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</row>
    <row r="1126" spans="1:40" x14ac:dyDescent="0.25">
      <c r="A1126" s="16"/>
      <c r="B1126" s="27"/>
      <c r="C1126" s="9"/>
      <c r="D1126" s="6"/>
      <c r="E1126" s="1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</row>
    <row r="1127" spans="1:40" x14ac:dyDescent="0.25">
      <c r="A1127" s="16"/>
      <c r="B1127" s="27"/>
      <c r="C1127" s="9"/>
      <c r="D1127" s="6"/>
      <c r="E1127" s="1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</row>
    <row r="1128" spans="1:40" x14ac:dyDescent="0.25">
      <c r="A1128" s="16"/>
      <c r="B1128" s="27"/>
      <c r="C1128" s="9"/>
      <c r="D1128" s="6"/>
      <c r="E1128" s="1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</row>
    <row r="1129" spans="1:40" x14ac:dyDescent="0.25">
      <c r="A1129" s="16"/>
      <c r="B1129" s="27"/>
      <c r="C1129" s="9"/>
      <c r="D1129" s="6"/>
      <c r="E1129" s="1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</row>
    <row r="1130" spans="1:40" x14ac:dyDescent="0.25">
      <c r="A1130" s="16"/>
      <c r="B1130" s="27"/>
      <c r="C1130" s="9"/>
      <c r="D1130" s="6"/>
      <c r="E1130" s="1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</row>
    <row r="1131" spans="1:40" x14ac:dyDescent="0.25">
      <c r="A1131" s="16"/>
      <c r="B1131" s="27"/>
      <c r="C1131" s="9"/>
      <c r="D1131" s="6"/>
      <c r="E1131" s="1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</row>
    <row r="1132" spans="1:40" x14ac:dyDescent="0.25">
      <c r="A1132" s="16"/>
      <c r="B1132" s="27"/>
      <c r="C1132" s="9"/>
      <c r="D1132" s="6"/>
      <c r="E1132" s="1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</row>
    <row r="1133" spans="1:40" x14ac:dyDescent="0.25">
      <c r="A1133" s="16"/>
      <c r="B1133" s="27"/>
      <c r="C1133" s="9"/>
      <c r="D1133" s="6"/>
      <c r="E1133" s="1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</row>
    <row r="1134" spans="1:40" x14ac:dyDescent="0.25">
      <c r="A1134" s="16"/>
      <c r="B1134" s="27"/>
      <c r="C1134" s="9"/>
      <c r="D1134" s="6"/>
      <c r="E1134" s="1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</row>
    <row r="1135" spans="1:40" x14ac:dyDescent="0.25">
      <c r="A1135" s="16"/>
      <c r="B1135" s="27"/>
      <c r="C1135" s="9"/>
      <c r="D1135" s="6"/>
      <c r="E1135" s="1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</row>
    <row r="1136" spans="1:40" x14ac:dyDescent="0.25">
      <c r="A1136" s="16"/>
      <c r="B1136" s="27"/>
      <c r="C1136" s="9"/>
      <c r="D1136" s="6"/>
      <c r="E1136" s="1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</row>
    <row r="1137" spans="1:40" x14ac:dyDescent="0.25">
      <c r="A1137" s="16"/>
      <c r="B1137" s="27"/>
      <c r="C1137" s="9"/>
      <c r="D1137" s="6"/>
      <c r="E1137" s="1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</row>
    <row r="1138" spans="1:40" x14ac:dyDescent="0.25">
      <c r="A1138" s="16"/>
      <c r="B1138" s="27"/>
      <c r="C1138" s="9"/>
      <c r="D1138" s="6"/>
      <c r="E1138" s="1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</row>
    <row r="1139" spans="1:40" x14ac:dyDescent="0.25">
      <c r="A1139" s="16"/>
      <c r="B1139" s="27"/>
      <c r="C1139" s="9"/>
      <c r="D1139" s="6"/>
      <c r="E1139" s="1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</row>
    <row r="1140" spans="1:40" x14ac:dyDescent="0.25">
      <c r="A1140" s="16"/>
      <c r="B1140" s="27"/>
      <c r="C1140" s="9"/>
      <c r="D1140" s="6"/>
      <c r="E1140" s="1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</row>
    <row r="1141" spans="1:40" x14ac:dyDescent="0.25">
      <c r="A1141" s="16"/>
      <c r="B1141" s="27"/>
      <c r="C1141" s="9"/>
      <c r="D1141" s="6"/>
      <c r="E1141" s="1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</row>
    <row r="1142" spans="1:40" x14ac:dyDescent="0.25">
      <c r="A1142" s="16"/>
      <c r="B1142" s="27"/>
      <c r="C1142" s="9"/>
      <c r="D1142" s="6"/>
      <c r="E1142" s="1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</row>
    <row r="1143" spans="1:40" x14ac:dyDescent="0.25">
      <c r="A1143" s="16"/>
      <c r="B1143" s="27"/>
      <c r="C1143" s="9"/>
      <c r="D1143" s="6"/>
      <c r="E1143" s="1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</row>
    <row r="1144" spans="1:40" x14ac:dyDescent="0.25">
      <c r="A1144" s="16"/>
      <c r="B1144" s="27"/>
      <c r="C1144" s="9"/>
      <c r="D1144" s="6"/>
      <c r="E1144" s="1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</row>
    <row r="1145" spans="1:40" x14ac:dyDescent="0.25">
      <c r="A1145" s="16"/>
      <c r="B1145" s="27"/>
      <c r="C1145" s="9"/>
      <c r="D1145" s="6"/>
      <c r="E1145" s="1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</row>
    <row r="1146" spans="1:40" x14ac:dyDescent="0.25">
      <c r="A1146" s="16"/>
      <c r="B1146" s="27"/>
      <c r="C1146" s="9"/>
      <c r="D1146" s="6"/>
      <c r="E1146" s="1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</row>
    <row r="1147" spans="1:40" x14ac:dyDescent="0.25">
      <c r="A1147" s="16"/>
      <c r="B1147" s="27"/>
      <c r="C1147" s="9"/>
      <c r="D1147" s="6"/>
      <c r="E1147" s="1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</row>
    <row r="1148" spans="1:40" x14ac:dyDescent="0.25">
      <c r="A1148" s="16"/>
      <c r="B1148" s="27"/>
      <c r="C1148" s="9"/>
      <c r="D1148" s="6"/>
      <c r="E1148" s="1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</row>
    <row r="1149" spans="1:40" x14ac:dyDescent="0.25">
      <c r="A1149" s="16"/>
      <c r="B1149" s="27"/>
      <c r="C1149" s="9"/>
      <c r="D1149" s="6"/>
      <c r="E1149" s="1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</row>
    <row r="1150" spans="1:40" x14ac:dyDescent="0.25">
      <c r="A1150" s="16"/>
      <c r="B1150" s="27"/>
      <c r="C1150" s="9"/>
      <c r="D1150" s="6"/>
      <c r="E1150" s="1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</row>
    <row r="1151" spans="1:40" x14ac:dyDescent="0.25">
      <c r="A1151" s="16"/>
      <c r="B1151" s="27"/>
      <c r="C1151" s="9"/>
      <c r="D1151" s="6"/>
      <c r="E1151" s="1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</row>
    <row r="1152" spans="1:40" x14ac:dyDescent="0.25">
      <c r="A1152" s="16"/>
      <c r="B1152" s="27"/>
      <c r="C1152" s="9"/>
      <c r="D1152" s="6"/>
      <c r="E1152" s="1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</row>
    <row r="1153" spans="1:40" x14ac:dyDescent="0.25">
      <c r="A1153" s="16"/>
      <c r="B1153" s="27"/>
      <c r="C1153" s="9"/>
      <c r="D1153" s="6"/>
      <c r="E1153" s="1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</row>
    <row r="1154" spans="1:40" x14ac:dyDescent="0.25">
      <c r="A1154" s="16"/>
      <c r="B1154" s="27"/>
      <c r="C1154" s="9"/>
      <c r="D1154" s="6"/>
      <c r="E1154" s="1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</row>
    <row r="1155" spans="1:40" x14ac:dyDescent="0.25">
      <c r="A1155" s="16"/>
      <c r="B1155" s="27"/>
      <c r="C1155" s="9"/>
      <c r="D1155" s="6"/>
      <c r="E1155" s="1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</row>
    <row r="1156" spans="1:40" x14ac:dyDescent="0.25">
      <c r="A1156" s="16"/>
      <c r="B1156" s="27"/>
      <c r="C1156" s="9"/>
      <c r="D1156" s="6"/>
      <c r="E1156" s="1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</row>
    <row r="1157" spans="1:40" x14ac:dyDescent="0.25">
      <c r="A1157" s="16"/>
      <c r="B1157" s="27"/>
      <c r="C1157" s="9"/>
      <c r="D1157" s="6"/>
      <c r="E1157" s="1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</row>
    <row r="1158" spans="1:40" x14ac:dyDescent="0.25">
      <c r="A1158" s="16"/>
      <c r="B1158" s="27"/>
      <c r="C1158" s="9"/>
      <c r="D1158" s="6"/>
      <c r="E1158" s="1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</row>
    <row r="1159" spans="1:40" x14ac:dyDescent="0.25">
      <c r="A1159" s="16"/>
      <c r="B1159" s="27"/>
      <c r="C1159" s="9"/>
      <c r="D1159" s="6"/>
      <c r="E1159" s="1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</row>
    <row r="1160" spans="1:40" x14ac:dyDescent="0.25">
      <c r="A1160" s="16"/>
      <c r="B1160" s="27"/>
      <c r="C1160" s="9"/>
      <c r="D1160" s="6"/>
      <c r="E1160" s="1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</row>
    <row r="1161" spans="1:40" x14ac:dyDescent="0.25">
      <c r="A1161" s="16"/>
      <c r="B1161" s="27"/>
      <c r="C1161" s="9"/>
      <c r="D1161" s="6"/>
      <c r="E1161" s="1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</row>
    <row r="1162" spans="1:40" x14ac:dyDescent="0.25">
      <c r="A1162" s="16"/>
      <c r="B1162" s="27"/>
      <c r="C1162" s="9"/>
      <c r="D1162" s="6"/>
      <c r="E1162" s="1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</row>
    <row r="1163" spans="1:40" x14ac:dyDescent="0.25">
      <c r="A1163" s="16"/>
      <c r="B1163" s="27"/>
      <c r="C1163" s="9"/>
      <c r="D1163" s="6"/>
      <c r="E1163" s="1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</row>
    <row r="1164" spans="1:40" x14ac:dyDescent="0.25">
      <c r="A1164" s="16"/>
      <c r="B1164" s="27"/>
      <c r="C1164" s="9"/>
      <c r="D1164" s="6"/>
      <c r="E1164" s="1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</row>
    <row r="1165" spans="1:40" x14ac:dyDescent="0.25">
      <c r="A1165" s="16"/>
      <c r="B1165" s="27"/>
      <c r="C1165" s="9"/>
      <c r="D1165" s="6"/>
      <c r="E1165" s="1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</row>
    <row r="1166" spans="1:40" x14ac:dyDescent="0.25">
      <c r="A1166" s="16"/>
      <c r="B1166" s="27"/>
      <c r="C1166" s="9"/>
      <c r="D1166" s="6"/>
      <c r="E1166" s="1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</row>
    <row r="1167" spans="1:40" x14ac:dyDescent="0.25">
      <c r="A1167" s="16"/>
      <c r="B1167" s="27"/>
      <c r="C1167" s="9"/>
      <c r="D1167" s="6"/>
      <c r="E1167" s="1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</row>
    <row r="1168" spans="1:40" x14ac:dyDescent="0.25">
      <c r="A1168" s="16"/>
      <c r="B1168" s="27"/>
      <c r="C1168" s="9"/>
      <c r="D1168" s="6"/>
      <c r="E1168" s="1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</row>
    <row r="1169" spans="1:40" x14ac:dyDescent="0.25">
      <c r="A1169" s="16"/>
      <c r="B1169" s="27"/>
      <c r="C1169" s="9"/>
      <c r="D1169" s="6"/>
      <c r="E1169" s="1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</row>
    <row r="1170" spans="1:40" x14ac:dyDescent="0.25">
      <c r="A1170" s="16"/>
      <c r="B1170" s="27"/>
      <c r="C1170" s="9"/>
      <c r="D1170" s="6"/>
      <c r="E1170" s="1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</row>
    <row r="1171" spans="1:40" x14ac:dyDescent="0.25">
      <c r="A1171" s="16"/>
      <c r="B1171" s="27"/>
      <c r="C1171" s="9"/>
      <c r="D1171" s="6"/>
      <c r="E1171" s="1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</row>
    <row r="1172" spans="1:40" x14ac:dyDescent="0.25">
      <c r="A1172" s="16"/>
      <c r="B1172" s="27"/>
      <c r="C1172" s="9"/>
      <c r="D1172" s="6"/>
      <c r="E1172" s="1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</row>
    <row r="1173" spans="1:40" x14ac:dyDescent="0.25">
      <c r="A1173" s="16"/>
      <c r="B1173" s="27"/>
      <c r="C1173" s="9"/>
      <c r="D1173" s="6"/>
      <c r="E1173" s="1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</row>
    <row r="1174" spans="1:40" x14ac:dyDescent="0.25">
      <c r="A1174" s="16"/>
      <c r="B1174" s="27"/>
      <c r="C1174" s="9"/>
      <c r="D1174" s="6"/>
      <c r="E1174" s="1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</row>
    <row r="1175" spans="1:40" x14ac:dyDescent="0.25">
      <c r="A1175" s="16"/>
      <c r="B1175" s="27"/>
      <c r="C1175" s="9"/>
      <c r="D1175" s="6"/>
      <c r="E1175" s="1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</row>
    <row r="1176" spans="1:40" x14ac:dyDescent="0.25">
      <c r="A1176" s="16"/>
      <c r="B1176" s="27"/>
      <c r="C1176" s="9"/>
      <c r="D1176" s="6"/>
      <c r="E1176" s="1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</row>
    <row r="1177" spans="1:40" x14ac:dyDescent="0.25">
      <c r="A1177" s="16"/>
      <c r="B1177" s="27"/>
      <c r="C1177" s="9"/>
      <c r="D1177" s="6"/>
      <c r="E1177" s="1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</row>
    <row r="1178" spans="1:40" x14ac:dyDescent="0.25">
      <c r="A1178" s="16"/>
      <c r="B1178" s="27"/>
      <c r="C1178" s="9"/>
      <c r="D1178" s="6"/>
      <c r="E1178" s="1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</row>
    <row r="1179" spans="1:40" x14ac:dyDescent="0.25">
      <c r="A1179" s="16"/>
      <c r="B1179" s="27"/>
      <c r="C1179" s="9"/>
      <c r="D1179" s="6"/>
      <c r="E1179" s="1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</row>
    <row r="1180" spans="1:40" x14ac:dyDescent="0.25">
      <c r="A1180" s="16"/>
      <c r="B1180" s="27"/>
      <c r="C1180" s="9"/>
      <c r="D1180" s="6"/>
      <c r="E1180" s="1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</row>
    <row r="1181" spans="1:40" x14ac:dyDescent="0.25">
      <c r="A1181" s="16"/>
      <c r="B1181" s="27"/>
      <c r="C1181" s="9"/>
      <c r="D1181" s="6"/>
      <c r="E1181" s="1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</row>
    <row r="1182" spans="1:40" x14ac:dyDescent="0.25">
      <c r="A1182" s="16"/>
      <c r="B1182" s="27"/>
      <c r="C1182" s="9"/>
      <c r="D1182" s="6"/>
      <c r="E1182" s="1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</row>
    <row r="1183" spans="1:40" x14ac:dyDescent="0.25">
      <c r="A1183" s="16"/>
      <c r="B1183" s="27"/>
      <c r="C1183" s="9"/>
      <c r="D1183" s="6"/>
      <c r="E1183" s="1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</row>
    <row r="1184" spans="1:40" x14ac:dyDescent="0.25">
      <c r="A1184" s="16"/>
      <c r="B1184" s="27"/>
      <c r="C1184" s="9"/>
      <c r="D1184" s="6"/>
      <c r="E1184" s="1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</row>
    <row r="1185" spans="1:40" x14ac:dyDescent="0.25">
      <c r="A1185" s="16"/>
      <c r="B1185" s="27"/>
      <c r="C1185" s="9"/>
      <c r="D1185" s="6"/>
      <c r="E1185" s="1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</row>
    <row r="1186" spans="1:40" x14ac:dyDescent="0.25">
      <c r="A1186" s="16"/>
      <c r="B1186" s="27"/>
      <c r="C1186" s="9"/>
      <c r="D1186" s="6"/>
      <c r="E1186" s="1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</row>
    <row r="1187" spans="1:40" x14ac:dyDescent="0.25">
      <c r="A1187" s="16"/>
      <c r="B1187" s="27"/>
      <c r="C1187" s="9"/>
      <c r="D1187" s="6"/>
      <c r="E1187" s="1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</row>
    <row r="1188" spans="1:40" x14ac:dyDescent="0.25">
      <c r="A1188" s="16"/>
      <c r="B1188" s="27"/>
      <c r="C1188" s="9"/>
      <c r="D1188" s="6"/>
      <c r="E1188" s="1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</row>
    <row r="1189" spans="1:40" x14ac:dyDescent="0.25">
      <c r="A1189" s="16"/>
      <c r="B1189" s="27"/>
      <c r="C1189" s="9"/>
      <c r="D1189" s="6"/>
      <c r="E1189" s="1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</row>
    <row r="1190" spans="1:40" x14ac:dyDescent="0.25">
      <c r="A1190" s="16"/>
      <c r="B1190" s="27"/>
      <c r="C1190" s="9"/>
      <c r="D1190" s="6"/>
      <c r="E1190" s="1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</row>
    <row r="1191" spans="1:40" x14ac:dyDescent="0.25">
      <c r="A1191" s="16"/>
      <c r="B1191" s="27"/>
      <c r="C1191" s="9"/>
      <c r="D1191" s="6"/>
      <c r="E1191" s="1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</row>
    <row r="1192" spans="1:40" x14ac:dyDescent="0.25">
      <c r="A1192" s="16"/>
      <c r="B1192" s="27"/>
      <c r="C1192" s="9"/>
      <c r="D1192" s="6"/>
      <c r="E1192" s="1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</row>
    <row r="1193" spans="1:40" x14ac:dyDescent="0.25">
      <c r="A1193" s="16"/>
      <c r="B1193" s="27"/>
      <c r="C1193" s="9"/>
      <c r="D1193" s="6"/>
      <c r="E1193" s="1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</row>
    <row r="1194" spans="1:40" x14ac:dyDescent="0.25">
      <c r="A1194" s="16"/>
      <c r="B1194" s="27"/>
      <c r="C1194" s="9"/>
      <c r="D1194" s="6"/>
      <c r="E1194" s="1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</row>
    <row r="1195" spans="1:40" x14ac:dyDescent="0.25">
      <c r="A1195" s="16"/>
      <c r="B1195" s="27"/>
      <c r="C1195" s="9"/>
      <c r="D1195" s="6"/>
      <c r="E1195" s="1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</row>
    <row r="1196" spans="1:40" x14ac:dyDescent="0.25">
      <c r="A1196" s="16"/>
      <c r="B1196" s="27"/>
      <c r="C1196" s="9"/>
      <c r="D1196" s="6"/>
      <c r="E1196" s="1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</row>
    <row r="1197" spans="1:40" x14ac:dyDescent="0.25">
      <c r="A1197" s="16"/>
      <c r="B1197" s="27"/>
      <c r="C1197" s="9"/>
      <c r="D1197" s="6"/>
      <c r="E1197" s="1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</row>
    <row r="1198" spans="1:40" x14ac:dyDescent="0.25">
      <c r="A1198" s="16"/>
      <c r="B1198" s="27"/>
      <c r="C1198" s="9"/>
      <c r="D1198" s="6"/>
      <c r="E1198" s="1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</row>
    <row r="1199" spans="1:40" x14ac:dyDescent="0.25">
      <c r="A1199" s="16"/>
      <c r="B1199" s="27"/>
      <c r="C1199" s="9"/>
      <c r="D1199" s="6"/>
      <c r="E1199" s="1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</row>
    <row r="1200" spans="1:40" x14ac:dyDescent="0.25">
      <c r="A1200" s="16"/>
      <c r="B1200" s="27"/>
      <c r="C1200" s="9"/>
      <c r="D1200" s="6"/>
      <c r="E1200" s="1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</row>
    <row r="1201" spans="1:40" x14ac:dyDescent="0.25">
      <c r="A1201" s="16"/>
      <c r="B1201" s="27"/>
      <c r="C1201" s="9"/>
      <c r="D1201" s="6"/>
      <c r="E1201" s="1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</row>
    <row r="1202" spans="1:40" x14ac:dyDescent="0.25">
      <c r="A1202" s="16"/>
      <c r="B1202" s="27"/>
      <c r="C1202" s="9"/>
      <c r="D1202" s="6"/>
      <c r="E1202" s="1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</row>
    <row r="1203" spans="1:40" x14ac:dyDescent="0.25">
      <c r="A1203" s="16"/>
      <c r="B1203" s="27"/>
      <c r="C1203" s="9"/>
      <c r="D1203" s="6"/>
      <c r="E1203" s="1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</row>
    <row r="1204" spans="1:40" x14ac:dyDescent="0.25">
      <c r="A1204" s="16"/>
      <c r="B1204" s="27"/>
      <c r="C1204" s="9"/>
      <c r="D1204" s="6"/>
      <c r="E1204" s="1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</row>
    <row r="1205" spans="1:40" x14ac:dyDescent="0.25">
      <c r="A1205" s="16"/>
      <c r="B1205" s="27"/>
      <c r="C1205" s="9"/>
      <c r="D1205" s="6"/>
      <c r="E1205" s="1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</row>
    <row r="1206" spans="1:40" x14ac:dyDescent="0.25">
      <c r="A1206" s="16"/>
      <c r="B1206" s="27"/>
      <c r="C1206" s="9"/>
      <c r="D1206" s="6"/>
      <c r="E1206" s="1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</row>
    <row r="1207" spans="1:40" x14ac:dyDescent="0.25">
      <c r="A1207" s="16"/>
      <c r="B1207" s="27"/>
      <c r="C1207" s="9"/>
      <c r="D1207" s="6"/>
      <c r="E1207" s="1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</row>
    <row r="1208" spans="1:40" x14ac:dyDescent="0.25">
      <c r="A1208" s="16"/>
      <c r="B1208" s="27"/>
      <c r="C1208" s="9"/>
      <c r="D1208" s="6"/>
      <c r="E1208" s="1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</row>
    <row r="1209" spans="1:40" x14ac:dyDescent="0.25">
      <c r="A1209" s="16"/>
      <c r="B1209" s="27"/>
      <c r="C1209" s="9"/>
      <c r="D1209" s="6"/>
      <c r="E1209" s="1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</row>
    <row r="1210" spans="1:40" x14ac:dyDescent="0.25">
      <c r="A1210" s="16"/>
      <c r="B1210" s="27"/>
      <c r="C1210" s="9"/>
      <c r="D1210" s="6"/>
      <c r="E1210" s="1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</row>
    <row r="1211" spans="1:40" x14ac:dyDescent="0.25">
      <c r="A1211" s="16"/>
      <c r="B1211" s="27"/>
      <c r="C1211" s="9"/>
      <c r="D1211" s="6"/>
      <c r="E1211" s="1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</row>
    <row r="1212" spans="1:40" x14ac:dyDescent="0.25">
      <c r="A1212" s="16"/>
      <c r="B1212" s="27"/>
      <c r="C1212" s="9"/>
      <c r="D1212" s="6"/>
      <c r="E1212" s="1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</row>
    <row r="1213" spans="1:40" x14ac:dyDescent="0.25">
      <c r="A1213" s="16"/>
      <c r="B1213" s="27"/>
      <c r="C1213" s="9"/>
      <c r="D1213" s="6"/>
      <c r="E1213" s="1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</row>
    <row r="1214" spans="1:40" x14ac:dyDescent="0.25">
      <c r="A1214" s="16"/>
      <c r="B1214" s="27"/>
      <c r="C1214" s="9"/>
      <c r="D1214" s="6"/>
      <c r="E1214" s="1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</row>
    <row r="1215" spans="1:40" x14ac:dyDescent="0.25">
      <c r="A1215" s="16"/>
      <c r="B1215" s="27"/>
      <c r="C1215" s="9"/>
      <c r="D1215" s="6"/>
      <c r="E1215" s="1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</row>
    <row r="1216" spans="1:40" x14ac:dyDescent="0.25">
      <c r="A1216" s="16"/>
      <c r="B1216" s="27"/>
      <c r="C1216" s="9"/>
      <c r="D1216" s="6"/>
      <c r="E1216" s="1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</row>
    <row r="1217" spans="1:40" x14ac:dyDescent="0.25">
      <c r="A1217" s="16"/>
      <c r="B1217" s="27"/>
      <c r="C1217" s="9"/>
      <c r="D1217" s="6"/>
      <c r="E1217" s="1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</row>
    <row r="1218" spans="1:40" x14ac:dyDescent="0.25">
      <c r="A1218" s="16"/>
      <c r="B1218" s="27"/>
      <c r="C1218" s="9"/>
      <c r="D1218" s="6"/>
      <c r="E1218" s="1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</row>
    <row r="1219" spans="1:40" x14ac:dyDescent="0.25">
      <c r="A1219" s="16"/>
      <c r="B1219" s="27"/>
      <c r="C1219" s="9"/>
      <c r="D1219" s="6"/>
      <c r="E1219" s="1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</row>
    <row r="1220" spans="1:40" x14ac:dyDescent="0.25">
      <c r="A1220" s="16"/>
      <c r="B1220" s="27"/>
      <c r="C1220" s="9"/>
      <c r="D1220" s="6"/>
      <c r="E1220" s="1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</row>
    <row r="1221" spans="1:40" x14ac:dyDescent="0.25">
      <c r="A1221" s="16"/>
      <c r="B1221" s="27"/>
      <c r="C1221" s="9"/>
      <c r="D1221" s="6"/>
      <c r="E1221" s="1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</row>
    <row r="1222" spans="1:40" x14ac:dyDescent="0.25">
      <c r="A1222" s="16"/>
      <c r="B1222" s="27"/>
      <c r="C1222" s="9"/>
      <c r="D1222" s="6"/>
      <c r="E1222" s="1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</row>
    <row r="1223" spans="1:40" x14ac:dyDescent="0.25">
      <c r="A1223" s="16"/>
      <c r="B1223" s="27"/>
      <c r="C1223" s="9"/>
      <c r="D1223" s="6"/>
      <c r="E1223" s="1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</row>
    <row r="1224" spans="1:40" x14ac:dyDescent="0.25">
      <c r="A1224" s="16"/>
      <c r="B1224" s="27"/>
      <c r="C1224" s="9"/>
      <c r="D1224" s="6"/>
      <c r="E1224" s="1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</row>
    <row r="1225" spans="1:40" x14ac:dyDescent="0.25">
      <c r="A1225" s="16"/>
      <c r="B1225" s="27"/>
      <c r="C1225" s="9"/>
      <c r="D1225" s="6"/>
      <c r="E1225" s="1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</row>
    <row r="1226" spans="1:40" x14ac:dyDescent="0.25">
      <c r="A1226" s="16"/>
      <c r="B1226" s="27"/>
      <c r="C1226" s="9"/>
      <c r="D1226" s="6"/>
      <c r="E1226" s="1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</row>
    <row r="1227" spans="1:40" x14ac:dyDescent="0.25">
      <c r="A1227" s="16"/>
      <c r="B1227" s="27"/>
      <c r="C1227" s="9"/>
      <c r="D1227" s="6"/>
      <c r="E1227" s="1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</row>
    <row r="1228" spans="1:40" x14ac:dyDescent="0.25">
      <c r="A1228" s="16"/>
      <c r="B1228" s="27"/>
      <c r="C1228" s="9"/>
      <c r="D1228" s="6"/>
      <c r="E1228" s="1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</row>
    <row r="1229" spans="1:40" x14ac:dyDescent="0.25">
      <c r="A1229" s="16"/>
      <c r="B1229" s="27"/>
      <c r="C1229" s="9"/>
      <c r="D1229" s="6"/>
      <c r="E1229" s="1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</row>
    <row r="1230" spans="1:40" x14ac:dyDescent="0.25">
      <c r="A1230" s="16"/>
      <c r="B1230" s="27"/>
      <c r="C1230" s="9"/>
      <c r="D1230" s="6"/>
      <c r="E1230" s="1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</row>
    <row r="1231" spans="1:40" x14ac:dyDescent="0.25">
      <c r="A1231" s="16"/>
      <c r="B1231" s="27"/>
      <c r="C1231" s="9"/>
      <c r="D1231" s="6"/>
      <c r="E1231" s="1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</row>
    <row r="1232" spans="1:40" x14ac:dyDescent="0.25">
      <c r="A1232" s="16"/>
      <c r="B1232" s="27"/>
      <c r="C1232" s="9"/>
      <c r="D1232" s="6"/>
      <c r="E1232" s="1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</row>
    <row r="1233" spans="1:40" x14ac:dyDescent="0.25">
      <c r="A1233" s="16"/>
      <c r="B1233" s="27"/>
      <c r="C1233" s="9"/>
      <c r="D1233" s="6"/>
      <c r="E1233" s="1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</row>
    <row r="1234" spans="1:40" x14ac:dyDescent="0.25">
      <c r="A1234" s="16"/>
      <c r="B1234" s="27"/>
      <c r="C1234" s="9"/>
      <c r="D1234" s="6"/>
      <c r="E1234" s="1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</row>
    <row r="1235" spans="1:40" x14ac:dyDescent="0.25">
      <c r="A1235" s="16"/>
      <c r="B1235" s="27"/>
      <c r="C1235" s="9"/>
      <c r="D1235" s="6"/>
      <c r="E1235" s="1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</row>
    <row r="1236" spans="1:40" x14ac:dyDescent="0.25">
      <c r="A1236" s="16"/>
      <c r="B1236" s="27"/>
      <c r="C1236" s="9"/>
      <c r="D1236" s="6"/>
      <c r="E1236" s="1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</row>
    <row r="1237" spans="1:40" x14ac:dyDescent="0.25">
      <c r="A1237" s="16"/>
      <c r="B1237" s="27"/>
      <c r="C1237" s="9"/>
      <c r="D1237" s="6"/>
      <c r="E1237" s="1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</row>
    <row r="1238" spans="1:40" x14ac:dyDescent="0.25">
      <c r="A1238" s="16"/>
      <c r="B1238" s="27"/>
      <c r="C1238" s="9"/>
      <c r="D1238" s="6"/>
      <c r="E1238" s="1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</row>
    <row r="1239" spans="1:40" x14ac:dyDescent="0.25">
      <c r="A1239" s="16"/>
      <c r="B1239" s="27"/>
      <c r="C1239" s="9"/>
      <c r="D1239" s="6"/>
      <c r="E1239" s="1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</row>
    <row r="1240" spans="1:40" x14ac:dyDescent="0.25">
      <c r="A1240" s="16"/>
      <c r="B1240" s="27"/>
      <c r="C1240" s="9"/>
      <c r="D1240" s="6"/>
      <c r="E1240" s="1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</row>
    <row r="1241" spans="1:40" x14ac:dyDescent="0.25">
      <c r="A1241" s="16"/>
      <c r="B1241" s="27"/>
      <c r="C1241" s="9"/>
      <c r="D1241" s="6"/>
      <c r="E1241" s="1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</row>
    <row r="1242" spans="1:40" x14ac:dyDescent="0.25">
      <c r="A1242" s="16"/>
      <c r="B1242" s="27"/>
      <c r="C1242" s="9"/>
      <c r="D1242" s="6"/>
      <c r="E1242" s="1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</row>
    <row r="1243" spans="1:40" x14ac:dyDescent="0.25">
      <c r="A1243" s="16"/>
      <c r="B1243" s="27"/>
      <c r="C1243" s="9"/>
      <c r="D1243" s="6"/>
      <c r="E1243" s="1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</row>
    <row r="1244" spans="1:40" x14ac:dyDescent="0.25">
      <c r="A1244" s="16"/>
      <c r="B1244" s="27"/>
      <c r="C1244" s="9"/>
      <c r="D1244" s="6"/>
      <c r="E1244" s="1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</row>
    <row r="1245" spans="1:40" x14ac:dyDescent="0.25">
      <c r="A1245" s="16"/>
      <c r="B1245" s="27"/>
      <c r="C1245" s="9"/>
      <c r="D1245" s="6"/>
      <c r="E1245" s="1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</row>
    <row r="1246" spans="1:40" x14ac:dyDescent="0.25">
      <c r="A1246" s="16"/>
      <c r="B1246" s="27"/>
      <c r="C1246" s="9"/>
      <c r="D1246" s="6"/>
      <c r="E1246" s="1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</row>
    <row r="1247" spans="1:40" x14ac:dyDescent="0.25">
      <c r="A1247" s="16"/>
      <c r="B1247" s="27"/>
      <c r="C1247" s="9"/>
      <c r="D1247" s="6"/>
      <c r="E1247" s="1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</row>
    <row r="1248" spans="1:40" x14ac:dyDescent="0.25">
      <c r="A1248" s="16"/>
      <c r="B1248" s="27"/>
      <c r="C1248" s="9"/>
      <c r="D1248" s="6"/>
      <c r="E1248" s="1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</row>
    <row r="1249" spans="1:40" x14ac:dyDescent="0.25">
      <c r="A1249" s="16"/>
      <c r="B1249" s="27"/>
      <c r="C1249" s="9"/>
      <c r="D1249" s="6"/>
      <c r="E1249" s="1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</row>
    <row r="1250" spans="1:40" x14ac:dyDescent="0.25">
      <c r="A1250" s="16"/>
      <c r="B1250" s="27"/>
      <c r="C1250" s="9"/>
      <c r="D1250" s="6"/>
      <c r="E1250" s="1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</row>
    <row r="1251" spans="1:40" x14ac:dyDescent="0.25">
      <c r="A1251" s="16"/>
      <c r="B1251" s="27"/>
      <c r="C1251" s="9"/>
      <c r="D1251" s="6"/>
      <c r="E1251" s="1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</row>
    <row r="1252" spans="1:40" x14ac:dyDescent="0.25">
      <c r="A1252" s="16"/>
      <c r="B1252" s="27"/>
      <c r="C1252" s="9"/>
      <c r="D1252" s="6"/>
      <c r="E1252" s="1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</row>
    <row r="1253" spans="1:40" x14ac:dyDescent="0.25">
      <c r="A1253" s="16"/>
      <c r="B1253" s="27"/>
      <c r="C1253" s="9"/>
      <c r="D1253" s="6"/>
      <c r="E1253" s="1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</row>
    <row r="1254" spans="1:40" x14ac:dyDescent="0.25">
      <c r="A1254" s="16"/>
      <c r="B1254" s="27"/>
      <c r="C1254" s="9"/>
      <c r="D1254" s="6"/>
      <c r="E1254" s="1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</row>
    <row r="1255" spans="1:40" x14ac:dyDescent="0.25">
      <c r="A1255" s="16"/>
      <c r="B1255" s="27"/>
      <c r="C1255" s="9"/>
      <c r="D1255" s="6"/>
      <c r="E1255" s="1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</row>
    <row r="1256" spans="1:40" x14ac:dyDescent="0.25">
      <c r="A1256" s="16"/>
      <c r="B1256" s="27"/>
      <c r="C1256" s="9"/>
      <c r="D1256" s="6"/>
      <c r="E1256" s="1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</row>
    <row r="1257" spans="1:40" x14ac:dyDescent="0.25">
      <c r="A1257" s="16"/>
      <c r="B1257" s="27"/>
      <c r="C1257" s="9"/>
      <c r="D1257" s="6"/>
      <c r="E1257" s="1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</row>
    <row r="1258" spans="1:40" x14ac:dyDescent="0.25">
      <c r="A1258" s="16"/>
      <c r="B1258" s="27"/>
      <c r="C1258" s="9"/>
      <c r="D1258" s="6"/>
      <c r="E1258" s="1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</row>
    <row r="1259" spans="1:40" x14ac:dyDescent="0.25">
      <c r="A1259" s="16"/>
      <c r="B1259" s="27"/>
      <c r="C1259" s="9"/>
      <c r="D1259" s="6"/>
      <c r="E1259" s="1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</row>
    <row r="1260" spans="1:40" x14ac:dyDescent="0.25">
      <c r="A1260" s="16"/>
      <c r="B1260" s="27"/>
      <c r="C1260" s="9"/>
      <c r="D1260" s="6"/>
      <c r="E1260" s="1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</row>
    <row r="1261" spans="1:40" x14ac:dyDescent="0.25">
      <c r="A1261" s="16"/>
      <c r="B1261" s="27"/>
      <c r="C1261" s="9"/>
      <c r="D1261" s="6"/>
      <c r="E1261" s="1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</row>
    <row r="1262" spans="1:40" x14ac:dyDescent="0.25">
      <c r="A1262" s="16"/>
      <c r="B1262" s="27"/>
      <c r="C1262" s="9"/>
      <c r="D1262" s="6"/>
      <c r="E1262" s="1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</row>
    <row r="1263" spans="1:40" x14ac:dyDescent="0.25">
      <c r="A1263" s="16"/>
      <c r="B1263" s="27"/>
      <c r="C1263" s="9"/>
      <c r="D1263" s="6"/>
      <c r="E1263" s="1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</row>
    <row r="1264" spans="1:40" x14ac:dyDescent="0.25">
      <c r="A1264" s="16"/>
      <c r="B1264" s="27"/>
      <c r="C1264" s="9"/>
      <c r="D1264" s="6"/>
      <c r="E1264" s="1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</row>
    <row r="1265" spans="1:40" x14ac:dyDescent="0.25">
      <c r="A1265" s="16"/>
      <c r="B1265" s="27"/>
      <c r="C1265" s="9"/>
      <c r="D1265" s="6"/>
      <c r="E1265" s="1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</row>
    <row r="1266" spans="1:40" x14ac:dyDescent="0.25">
      <c r="A1266" s="16"/>
      <c r="B1266" s="27"/>
      <c r="C1266" s="9"/>
      <c r="D1266" s="6"/>
      <c r="E1266" s="1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</row>
    <row r="1267" spans="1:40" x14ac:dyDescent="0.25">
      <c r="A1267" s="16"/>
      <c r="B1267" s="27"/>
      <c r="C1267" s="9"/>
      <c r="D1267" s="6"/>
      <c r="E1267" s="1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</row>
    <row r="1268" spans="1:40" x14ac:dyDescent="0.25">
      <c r="A1268" s="16"/>
      <c r="B1268" s="27"/>
      <c r="C1268" s="9"/>
      <c r="D1268" s="6"/>
      <c r="E1268" s="1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</row>
    <row r="1269" spans="1:40" x14ac:dyDescent="0.25">
      <c r="A1269" s="16"/>
      <c r="B1269" s="27"/>
      <c r="C1269" s="9"/>
      <c r="D1269" s="6"/>
      <c r="E1269" s="1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</row>
    <row r="1270" spans="1:40" x14ac:dyDescent="0.25">
      <c r="A1270" s="16"/>
      <c r="B1270" s="27"/>
      <c r="C1270" s="9"/>
      <c r="D1270" s="6"/>
      <c r="E1270" s="1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</row>
    <row r="1271" spans="1:40" x14ac:dyDescent="0.25">
      <c r="A1271" s="16"/>
      <c r="B1271" s="27"/>
      <c r="C1271" s="9"/>
      <c r="D1271" s="6"/>
      <c r="E1271" s="1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</row>
    <row r="1272" spans="1:40" x14ac:dyDescent="0.25">
      <c r="A1272" s="16"/>
      <c r="B1272" s="27"/>
      <c r="C1272" s="9"/>
      <c r="D1272" s="6"/>
      <c r="E1272" s="1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</row>
    <row r="1273" spans="1:40" x14ac:dyDescent="0.25">
      <c r="A1273" s="16"/>
      <c r="B1273" s="27"/>
      <c r="C1273" s="9"/>
      <c r="D1273" s="6"/>
      <c r="E1273" s="1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</row>
    <row r="1274" spans="1:40" x14ac:dyDescent="0.25">
      <c r="A1274" s="16"/>
      <c r="B1274" s="27"/>
      <c r="C1274" s="9"/>
      <c r="D1274" s="6"/>
      <c r="E1274" s="1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</row>
    <row r="1275" spans="1:40" x14ac:dyDescent="0.25">
      <c r="A1275" s="16"/>
      <c r="B1275" s="27"/>
      <c r="C1275" s="9"/>
      <c r="D1275" s="6"/>
      <c r="E1275" s="1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</row>
    <row r="1276" spans="1:40" x14ac:dyDescent="0.25">
      <c r="A1276" s="16"/>
      <c r="B1276" s="27"/>
      <c r="C1276" s="9"/>
      <c r="D1276" s="6"/>
      <c r="E1276" s="1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</row>
    <row r="1277" spans="1:40" x14ac:dyDescent="0.25">
      <c r="A1277" s="16"/>
      <c r="B1277" s="27"/>
      <c r="C1277" s="9"/>
      <c r="D1277" s="6"/>
      <c r="E1277" s="1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</row>
    <row r="1278" spans="1:40" x14ac:dyDescent="0.25">
      <c r="A1278" s="16"/>
      <c r="B1278" s="27"/>
      <c r="C1278" s="9"/>
      <c r="D1278" s="6"/>
      <c r="E1278" s="1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</row>
    <row r="1279" spans="1:40" x14ac:dyDescent="0.25">
      <c r="A1279" s="16"/>
      <c r="B1279" s="27"/>
      <c r="C1279" s="9"/>
      <c r="D1279" s="6"/>
      <c r="E1279" s="1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</row>
    <row r="1280" spans="1:40" x14ac:dyDescent="0.25">
      <c r="A1280" s="16"/>
      <c r="B1280" s="27"/>
      <c r="C1280" s="9"/>
      <c r="D1280" s="6"/>
      <c r="E1280" s="1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</row>
    <row r="1281" spans="1:40" x14ac:dyDescent="0.25">
      <c r="A1281" s="16"/>
      <c r="B1281" s="27"/>
      <c r="C1281" s="9"/>
      <c r="D1281" s="6"/>
      <c r="E1281" s="1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</row>
    <row r="1282" spans="1:40" x14ac:dyDescent="0.25">
      <c r="A1282" s="16"/>
      <c r="B1282" s="27"/>
      <c r="C1282" s="9"/>
      <c r="D1282" s="6"/>
      <c r="E1282" s="1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</row>
    <row r="1283" spans="1:40" x14ac:dyDescent="0.25">
      <c r="A1283" s="16"/>
      <c r="B1283" s="27"/>
      <c r="C1283" s="9"/>
      <c r="D1283" s="6"/>
      <c r="E1283" s="1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</row>
    <row r="1284" spans="1:40" x14ac:dyDescent="0.25">
      <c r="A1284" s="16"/>
      <c r="B1284" s="27"/>
      <c r="C1284" s="9"/>
      <c r="D1284" s="6"/>
      <c r="E1284" s="1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</row>
    <row r="1285" spans="1:40" x14ac:dyDescent="0.25">
      <c r="A1285" s="16"/>
      <c r="B1285" s="27"/>
      <c r="C1285" s="9"/>
      <c r="D1285" s="6"/>
      <c r="E1285" s="1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</row>
    <row r="1286" spans="1:40" x14ac:dyDescent="0.25">
      <c r="A1286" s="16"/>
      <c r="B1286" s="27"/>
      <c r="C1286" s="9"/>
      <c r="D1286" s="6"/>
      <c r="E1286" s="1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</row>
    <row r="1287" spans="1:40" x14ac:dyDescent="0.25">
      <c r="A1287" s="16"/>
      <c r="B1287" s="27"/>
      <c r="C1287" s="9"/>
      <c r="D1287" s="6"/>
      <c r="E1287" s="1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</row>
    <row r="1288" spans="1:40" x14ac:dyDescent="0.25">
      <c r="A1288" s="16"/>
      <c r="B1288" s="27"/>
      <c r="C1288" s="9"/>
      <c r="D1288" s="6"/>
      <c r="E1288" s="1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</row>
    <row r="1289" spans="1:40" x14ac:dyDescent="0.25">
      <c r="A1289" s="16"/>
      <c r="B1289" s="27"/>
      <c r="C1289" s="9"/>
      <c r="D1289" s="6"/>
      <c r="E1289" s="1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</row>
    <row r="1290" spans="1:40" x14ac:dyDescent="0.25">
      <c r="A1290" s="16"/>
      <c r="B1290" s="27"/>
      <c r="C1290" s="9"/>
      <c r="D1290" s="6"/>
      <c r="E1290" s="1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</row>
    <row r="1291" spans="1:40" x14ac:dyDescent="0.25">
      <c r="A1291" s="16"/>
      <c r="B1291" s="27"/>
      <c r="C1291" s="9"/>
      <c r="D1291" s="6"/>
      <c r="E1291" s="1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</row>
    <row r="1292" spans="1:40" x14ac:dyDescent="0.25">
      <c r="A1292" s="16"/>
      <c r="B1292" s="27"/>
      <c r="C1292" s="9"/>
      <c r="D1292" s="6"/>
      <c r="E1292" s="1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</row>
    <row r="1293" spans="1:40" x14ac:dyDescent="0.25">
      <c r="A1293" s="16"/>
      <c r="B1293" s="27"/>
      <c r="C1293" s="9"/>
      <c r="D1293" s="6"/>
      <c r="E1293" s="1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</row>
    <row r="1294" spans="1:40" x14ac:dyDescent="0.25">
      <c r="A1294" s="16"/>
      <c r="B1294" s="27"/>
      <c r="C1294" s="9"/>
      <c r="D1294" s="6"/>
      <c r="E1294" s="1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</row>
    <row r="1295" spans="1:40" x14ac:dyDescent="0.25">
      <c r="A1295" s="16"/>
      <c r="B1295" s="27"/>
      <c r="C1295" s="9"/>
      <c r="D1295" s="6"/>
      <c r="E1295" s="1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</row>
    <row r="1296" spans="1:40" x14ac:dyDescent="0.25">
      <c r="A1296" s="16"/>
      <c r="B1296" s="27"/>
      <c r="C1296" s="9"/>
      <c r="D1296" s="6"/>
      <c r="E1296" s="1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</row>
    <row r="1297" spans="1:40" x14ac:dyDescent="0.25">
      <c r="A1297" s="16"/>
      <c r="B1297" s="27"/>
      <c r="C1297" s="9"/>
      <c r="D1297" s="6"/>
      <c r="E1297" s="1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</row>
    <row r="1298" spans="1:40" x14ac:dyDescent="0.25">
      <c r="A1298" s="16"/>
      <c r="B1298" s="27"/>
      <c r="C1298" s="9"/>
      <c r="D1298" s="6"/>
      <c r="E1298" s="1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</row>
    <row r="1299" spans="1:40" x14ac:dyDescent="0.25">
      <c r="A1299" s="16"/>
      <c r="B1299" s="27"/>
      <c r="C1299" s="9"/>
      <c r="D1299" s="6"/>
      <c r="E1299" s="1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</row>
    <row r="1300" spans="1:40" x14ac:dyDescent="0.25">
      <c r="A1300" s="16"/>
      <c r="B1300" s="27"/>
      <c r="C1300" s="9"/>
      <c r="D1300" s="6"/>
      <c r="E1300" s="1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</row>
    <row r="1301" spans="1:40" x14ac:dyDescent="0.25">
      <c r="A1301" s="16"/>
      <c r="B1301" s="27"/>
      <c r="C1301" s="9"/>
      <c r="D1301" s="6"/>
      <c r="E1301" s="1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</row>
    <row r="1302" spans="1:40" x14ac:dyDescent="0.25">
      <c r="A1302" s="16"/>
      <c r="B1302" s="27"/>
      <c r="C1302" s="9"/>
      <c r="D1302" s="6"/>
      <c r="E1302" s="1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</row>
    <row r="1303" spans="1:40" x14ac:dyDescent="0.25">
      <c r="A1303" s="16"/>
      <c r="B1303" s="27"/>
      <c r="C1303" s="9"/>
      <c r="D1303" s="6"/>
      <c r="E1303" s="1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</row>
    <row r="1304" spans="1:40" x14ac:dyDescent="0.25">
      <c r="A1304" s="16"/>
      <c r="B1304" s="27"/>
      <c r="C1304" s="9"/>
      <c r="D1304" s="6"/>
      <c r="E1304" s="1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</row>
    <row r="1305" spans="1:40" x14ac:dyDescent="0.25">
      <c r="A1305" s="16"/>
      <c r="B1305" s="27"/>
      <c r="C1305" s="9"/>
      <c r="D1305" s="6"/>
      <c r="E1305" s="1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</row>
    <row r="1306" spans="1:40" x14ac:dyDescent="0.25">
      <c r="A1306" s="16"/>
      <c r="B1306" s="27"/>
      <c r="C1306" s="9"/>
      <c r="D1306" s="6"/>
      <c r="E1306" s="1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</row>
    <row r="1307" spans="1:40" x14ac:dyDescent="0.25">
      <c r="A1307" s="16"/>
      <c r="B1307" s="27"/>
      <c r="C1307" s="9"/>
      <c r="D1307" s="6"/>
      <c r="E1307" s="1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</row>
    <row r="1308" spans="1:40" x14ac:dyDescent="0.25">
      <c r="A1308" s="16"/>
      <c r="B1308" s="27"/>
      <c r="C1308" s="9"/>
      <c r="D1308" s="6"/>
      <c r="E1308" s="1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</row>
    <row r="1309" spans="1:40" x14ac:dyDescent="0.25">
      <c r="A1309" s="16"/>
      <c r="B1309" s="27"/>
      <c r="C1309" s="9"/>
      <c r="D1309" s="6"/>
      <c r="E1309" s="1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</row>
    <row r="1310" spans="1:40" x14ac:dyDescent="0.25">
      <c r="A1310" s="16"/>
      <c r="B1310" s="27"/>
      <c r="C1310" s="9"/>
      <c r="D1310" s="6"/>
      <c r="E1310" s="1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</row>
    <row r="1311" spans="1:40" x14ac:dyDescent="0.25">
      <c r="A1311" s="16"/>
      <c r="B1311" s="27"/>
      <c r="C1311" s="9"/>
      <c r="D1311" s="6"/>
      <c r="E1311" s="1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</row>
    <row r="1312" spans="1:40" x14ac:dyDescent="0.25">
      <c r="A1312" s="16"/>
      <c r="B1312" s="27"/>
      <c r="C1312" s="9"/>
      <c r="D1312" s="6"/>
      <c r="E1312" s="1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</row>
    <row r="1313" spans="1:40" x14ac:dyDescent="0.25">
      <c r="A1313" s="16"/>
      <c r="B1313" s="27"/>
      <c r="C1313" s="9"/>
      <c r="D1313" s="6"/>
      <c r="E1313" s="1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</row>
    <row r="1314" spans="1:40" x14ac:dyDescent="0.25">
      <c r="A1314" s="16"/>
      <c r="B1314" s="27"/>
      <c r="C1314" s="9"/>
      <c r="D1314" s="6"/>
      <c r="E1314" s="1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</row>
    <row r="1315" spans="1:40" x14ac:dyDescent="0.25">
      <c r="A1315" s="16"/>
      <c r="B1315" s="27"/>
      <c r="C1315" s="9"/>
      <c r="D1315" s="6"/>
      <c r="E1315" s="1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</row>
    <row r="1316" spans="1:40" x14ac:dyDescent="0.25">
      <c r="A1316" s="16"/>
      <c r="B1316" s="27"/>
      <c r="C1316" s="9"/>
      <c r="D1316" s="6"/>
      <c r="E1316" s="1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</row>
    <row r="1317" spans="1:40" x14ac:dyDescent="0.25">
      <c r="A1317" s="16"/>
      <c r="B1317" s="27"/>
      <c r="C1317" s="9"/>
      <c r="D1317" s="6"/>
      <c r="E1317" s="1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</row>
    <row r="1318" spans="1:40" x14ac:dyDescent="0.25">
      <c r="A1318" s="16"/>
      <c r="B1318" s="27"/>
      <c r="C1318" s="9"/>
      <c r="D1318" s="6"/>
      <c r="E1318" s="1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</row>
    <row r="1319" spans="1:40" x14ac:dyDescent="0.25">
      <c r="A1319" s="16"/>
      <c r="B1319" s="27"/>
      <c r="C1319" s="9"/>
      <c r="D1319" s="6"/>
      <c r="E1319" s="1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</row>
    <row r="1320" spans="1:40" x14ac:dyDescent="0.25">
      <c r="A1320" s="16"/>
      <c r="B1320" s="27"/>
      <c r="C1320" s="9"/>
      <c r="D1320" s="6"/>
      <c r="E1320" s="1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</row>
    <row r="1321" spans="1:40" x14ac:dyDescent="0.25">
      <c r="A1321" s="16"/>
      <c r="B1321" s="27"/>
      <c r="C1321" s="9"/>
      <c r="D1321" s="6"/>
      <c r="E1321" s="1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</row>
    <row r="1322" spans="1:40" x14ac:dyDescent="0.25">
      <c r="A1322" s="16"/>
      <c r="B1322" s="27"/>
      <c r="C1322" s="9"/>
      <c r="D1322" s="6"/>
      <c r="E1322" s="1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</row>
    <row r="1323" spans="1:40" x14ac:dyDescent="0.25">
      <c r="A1323" s="16"/>
      <c r="B1323" s="27"/>
      <c r="C1323" s="9"/>
      <c r="D1323" s="6"/>
      <c r="E1323" s="1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</row>
    <row r="1324" spans="1:40" x14ac:dyDescent="0.25">
      <c r="A1324" s="16"/>
      <c r="B1324" s="27"/>
      <c r="C1324" s="9"/>
      <c r="D1324" s="6"/>
      <c r="E1324" s="1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</row>
    <row r="1325" spans="1:40" x14ac:dyDescent="0.25">
      <c r="A1325" s="16"/>
      <c r="B1325" s="27"/>
      <c r="C1325" s="9"/>
      <c r="D1325" s="6"/>
      <c r="E1325" s="1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</row>
    <row r="1326" spans="1:40" x14ac:dyDescent="0.25">
      <c r="A1326" s="16"/>
      <c r="B1326" s="27"/>
      <c r="C1326" s="9"/>
      <c r="D1326" s="6"/>
      <c r="E1326" s="1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</row>
    <row r="1327" spans="1:40" x14ac:dyDescent="0.25">
      <c r="A1327" s="16"/>
      <c r="B1327" s="27"/>
      <c r="C1327" s="9"/>
      <c r="D1327" s="6"/>
      <c r="E1327" s="1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</row>
    <row r="1328" spans="1:40" x14ac:dyDescent="0.25">
      <c r="A1328" s="16"/>
      <c r="B1328" s="27"/>
      <c r="C1328" s="9"/>
      <c r="D1328" s="6"/>
      <c r="E1328" s="1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</row>
    <row r="1329" spans="1:40" x14ac:dyDescent="0.25">
      <c r="A1329" s="16"/>
      <c r="B1329" s="27"/>
      <c r="C1329" s="9"/>
      <c r="D1329" s="6"/>
      <c r="E1329" s="1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</row>
    <row r="1330" spans="1:40" x14ac:dyDescent="0.25">
      <c r="A1330" s="16"/>
      <c r="B1330" s="27"/>
      <c r="C1330" s="9"/>
      <c r="D1330" s="6"/>
      <c r="E1330" s="1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</row>
    <row r="1331" spans="1:40" x14ac:dyDescent="0.25">
      <c r="A1331" s="16"/>
      <c r="B1331" s="27"/>
      <c r="C1331" s="9"/>
      <c r="D1331" s="6"/>
      <c r="E1331" s="1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</row>
    <row r="1332" spans="1:40" x14ac:dyDescent="0.25">
      <c r="A1332" s="16"/>
      <c r="B1332" s="27"/>
      <c r="C1332" s="9"/>
      <c r="D1332" s="6"/>
      <c r="E1332" s="1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</row>
    <row r="1333" spans="1:40" x14ac:dyDescent="0.25">
      <c r="A1333" s="16"/>
      <c r="B1333" s="27"/>
      <c r="C1333" s="9"/>
      <c r="D1333" s="6"/>
      <c r="E1333" s="1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</row>
    <row r="1334" spans="1:40" x14ac:dyDescent="0.25">
      <c r="A1334" s="16"/>
      <c r="B1334" s="27"/>
      <c r="C1334" s="9"/>
      <c r="D1334" s="6"/>
      <c r="E1334" s="1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</row>
  </sheetData>
  <sheetProtection formatCells="0" sort="0" autoFilter="0" pivotTables="0"/>
  <autoFilter ref="A7:AN402" xr:uid="{00000000-0009-0000-0000-000000000000}">
    <filterColumn colId="0">
      <customFilters>
        <customFilter operator="notEqual" val=" "/>
      </customFilters>
    </filterColumn>
    <sortState ref="A8:AN340">
      <sortCondition ref="A7:A319"/>
    </sortState>
  </autoFilter>
  <mergeCells count="4">
    <mergeCell ref="I6:T6"/>
    <mergeCell ref="U6:AF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20B-C081-43A6-B81F-022FF63F4106}">
  <dimension ref="A1:H21"/>
  <sheetViews>
    <sheetView workbookViewId="0">
      <selection activeCell="C16" sqref="C16"/>
    </sheetView>
  </sheetViews>
  <sheetFormatPr defaultRowHeight="15" x14ac:dyDescent="0.25"/>
  <cols>
    <col min="1" max="1" width="14.7109375" customWidth="1"/>
    <col min="2" max="2" width="24.7109375" customWidth="1"/>
    <col min="8" max="8" width="14.28515625" bestFit="1" customWidth="1"/>
  </cols>
  <sheetData>
    <row r="1" spans="1:8" x14ac:dyDescent="0.25">
      <c r="A1" s="40">
        <v>2236118.64</v>
      </c>
    </row>
    <row r="2" spans="1:8" x14ac:dyDescent="0.25">
      <c r="A2" s="40">
        <v>62376.800000000003</v>
      </c>
    </row>
    <row r="3" spans="1:8" x14ac:dyDescent="0.25">
      <c r="A3" s="40">
        <v>22882571.079999998</v>
      </c>
      <c r="H3" s="40">
        <v>4421.1000000000004</v>
      </c>
    </row>
    <row r="4" spans="1:8" x14ac:dyDescent="0.25">
      <c r="A4" s="40">
        <v>628390.99</v>
      </c>
      <c r="H4" s="40">
        <v>32073.74</v>
      </c>
    </row>
    <row r="5" spans="1:8" x14ac:dyDescent="0.25">
      <c r="A5" s="40"/>
      <c r="H5" s="40">
        <v>25918.560000000001</v>
      </c>
    </row>
    <row r="6" spans="1:8" x14ac:dyDescent="0.25">
      <c r="A6" s="40"/>
      <c r="H6" s="40">
        <v>3277.39</v>
      </c>
    </row>
    <row r="7" spans="1:8" x14ac:dyDescent="0.25">
      <c r="A7" s="40"/>
      <c r="H7" s="38">
        <v>197.67</v>
      </c>
    </row>
    <row r="8" spans="1:8" x14ac:dyDescent="0.25">
      <c r="A8" s="40"/>
      <c r="H8" s="40">
        <v>2215.4299999999998</v>
      </c>
    </row>
    <row r="9" spans="1:8" x14ac:dyDescent="0.25">
      <c r="A9" s="40"/>
      <c r="H9" s="40">
        <v>44446.22</v>
      </c>
    </row>
    <row r="10" spans="1:8" x14ac:dyDescent="0.25">
      <c r="A10" s="39">
        <f>SUM(A1:A9)</f>
        <v>25809457.509999998</v>
      </c>
      <c r="H10" s="40">
        <v>1768.44</v>
      </c>
    </row>
    <row r="11" spans="1:8" x14ac:dyDescent="0.25">
      <c r="H11" s="40">
        <v>3740.84</v>
      </c>
    </row>
    <row r="12" spans="1:8" x14ac:dyDescent="0.25">
      <c r="H12" s="40"/>
    </row>
    <row r="13" spans="1:8" x14ac:dyDescent="0.25">
      <c r="H13" s="40"/>
    </row>
    <row r="14" spans="1:8" x14ac:dyDescent="0.25">
      <c r="B14" s="42">
        <v>25809457.510000002</v>
      </c>
      <c r="H14" s="38"/>
    </row>
    <row r="15" spans="1:8" x14ac:dyDescent="0.25">
      <c r="H15" s="40"/>
    </row>
    <row r="16" spans="1:8" x14ac:dyDescent="0.25">
      <c r="H16" s="40"/>
    </row>
    <row r="17" spans="8:8" x14ac:dyDescent="0.25">
      <c r="H17" s="40"/>
    </row>
    <row r="18" spans="8:8" x14ac:dyDescent="0.25">
      <c r="H18" s="40"/>
    </row>
    <row r="19" spans="8:8" x14ac:dyDescent="0.25">
      <c r="H19" s="40"/>
    </row>
    <row r="20" spans="8:8" x14ac:dyDescent="0.25">
      <c r="H20" s="40"/>
    </row>
    <row r="21" spans="8:8" x14ac:dyDescent="0.25">
      <c r="H21" s="42">
        <f>SUM(H3:H20)</f>
        <v>118059.39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Planilha1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2026-05-26T13:58:21Z</dcterms:modified>
</cp:coreProperties>
</file>